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2.xml" ContentType="application/vnd.ms-excel.slicer+xml"/>
  <Override PartName="/xl/timelines/timeline2.xml" ContentType="application/vnd.ms-excel.timelin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4.xml" ContentType="application/vnd.openxmlformats-officedocument.drawing+xml"/>
  <Override PartName="/xl/charts/chartEx3.xml" ContentType="application/vnd.ms-office.chartex+xml"/>
  <Override PartName="/xl/charts/style18.xml" ContentType="application/vnd.ms-office.chartstyle+xml"/>
  <Override PartName="/xl/charts/colors18.xml" ContentType="application/vnd.ms-office.chartcolorstyle+xml"/>
  <Override PartName="/xl/drawings/drawing5.xml" ContentType="application/vnd.openxmlformats-officedocument.drawing+xml"/>
  <Override PartName="/xl/slicers/slicer3.xml" ContentType="application/vnd.ms-excel.slicer+xml"/>
  <Override PartName="/xl/timelines/timeline3.xml" ContentType="application/vnd.ms-excel.timeline+xml"/>
  <Override PartName="/xl/charts/chartEx4.xml" ContentType="application/vnd.ms-office.chartex+xml"/>
  <Override PartName="/xl/charts/style19.xml" ContentType="application/vnd.ms-office.chartstyle+xml"/>
  <Override PartName="/xl/charts/colors19.xml" ContentType="application/vnd.ms-office.chartcolorstyle+xml"/>
  <Override PartName="/xl/charts/chart17.xml" ContentType="application/vnd.openxmlformats-officedocument.drawingml.chart+xml"/>
  <Override PartName="/xl/charts/style20.xml" ContentType="application/vnd.ms-office.chartstyle+xml"/>
  <Override PartName="/xl/charts/colors20.xml" ContentType="application/vnd.ms-office.chartcolorstyle+xml"/>
  <Override PartName="/xl/charts/chart18.xml" ContentType="application/vnd.openxmlformats-officedocument.drawingml.chart+xml"/>
  <Override PartName="/xl/charts/style21.xml" ContentType="application/vnd.ms-office.chartstyle+xml"/>
  <Override PartName="/xl/charts/colors21.xml" ContentType="application/vnd.ms-office.chartcolorstyle+xml"/>
  <Override PartName="/xl/charts/chart19.xml" ContentType="application/vnd.openxmlformats-officedocument.drawingml.chart+xml"/>
  <Override PartName="/xl/charts/style22.xml" ContentType="application/vnd.ms-office.chartstyle+xml"/>
  <Override PartName="/xl/charts/colors22.xml" ContentType="application/vnd.ms-office.chartcolorstyle+xml"/>
  <Override PartName="/xl/charts/chart20.xml" ContentType="application/vnd.openxmlformats-officedocument.drawingml.chart+xml"/>
  <Override PartName="/xl/charts/style23.xml" ContentType="application/vnd.ms-office.chartstyle+xml"/>
  <Override PartName="/xl/charts/colors23.xml" ContentType="application/vnd.ms-office.chartcolorstyle+xml"/>
  <Override PartName="/xl/charts/chart21.xml" ContentType="application/vnd.openxmlformats-officedocument.drawingml.chart+xml"/>
  <Override PartName="/xl/charts/style24.xml" ContentType="application/vnd.ms-office.chartstyle+xml"/>
  <Override PartName="/xl/charts/colors24.xml" ContentType="application/vnd.ms-office.chartcolorstyle+xml"/>
  <Override PartName="/xl/charts/chart22.xml" ContentType="application/vnd.openxmlformats-officedocument.drawingml.chart+xml"/>
  <Override PartName="/xl/charts/style25.xml" ContentType="application/vnd.ms-office.chartstyle+xml"/>
  <Override PartName="/xl/charts/colors25.xml" ContentType="application/vnd.ms-office.chartcolorstyle+xml"/>
  <Override PartName="/xl/charts/chart23.xml" ContentType="application/vnd.openxmlformats-officedocument.drawingml.chart+xml"/>
  <Override PartName="/xl/charts/style26.xml" ContentType="application/vnd.ms-office.chartstyle+xml"/>
  <Override PartName="/xl/charts/colors26.xml" ContentType="application/vnd.ms-office.chartcolorstyle+xml"/>
  <Override PartName="/xl/charts/chart24.xml" ContentType="application/vnd.openxmlformats-officedocument.drawingml.chart+xml"/>
  <Override PartName="/xl/charts/style27.xml" ContentType="application/vnd.ms-office.chartstyle+xml"/>
  <Override PartName="/xl/charts/colors2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827"/>
  <workbookPr hidePivotFieldList="1" defaultThemeVersion="166925"/>
  <mc:AlternateContent xmlns:mc="http://schemas.openxmlformats.org/markup-compatibility/2006">
    <mc:Choice Requires="x15">
      <x15ac:absPath xmlns:x15ac="http://schemas.microsoft.com/office/spreadsheetml/2010/11/ac" url="C:\Users\Divyanshu\Downloads\"/>
    </mc:Choice>
  </mc:AlternateContent>
  <xr:revisionPtr revIDLastSave="0" documentId="13_ncr:1_{44738274-C5CF-4E0D-A1A9-61E02928E013}" xr6:coauthVersionLast="47" xr6:coauthVersionMax="47" xr10:uidLastSave="{00000000-0000-0000-0000-000000000000}"/>
  <bookViews>
    <workbookView xWindow="-108" yWindow="-108" windowWidth="23256" windowHeight="12456" tabRatio="832" activeTab="8" xr2:uid="{DF18F257-C1A1-44CC-8EC4-842A7FC198D5}"/>
  </bookViews>
  <sheets>
    <sheet name="Transactions" sheetId="9" r:id="rId1"/>
    <sheet name="Period" sheetId="6" r:id="rId2"/>
    <sheet name="Salesman" sheetId="1" r:id="rId3"/>
    <sheet name="Stores" sheetId="7" r:id="rId4"/>
    <sheet name="SKU" sheetId="3" r:id="rId5"/>
    <sheet name="Region" sheetId="2" r:id="rId6"/>
    <sheet name="Sheet4" sheetId="24" r:id="rId7"/>
    <sheet name="ALL IN ONE" sheetId="37" r:id="rId8"/>
    <sheet name="Main Dashboard " sheetId="39" r:id="rId9"/>
    <sheet name="Dashboard (2)" sheetId="34" r:id="rId10"/>
    <sheet name="Dashboard (3)" sheetId="35" r:id="rId11"/>
  </sheets>
  <definedNames>
    <definedName name="_xlnm._FilterDatabase" localSheetId="1" hidden="1">Period!$A$1:$E$37</definedName>
    <definedName name="_xlnm._FilterDatabase" localSheetId="2" hidden="1">Salesman!$A$1:$K$21</definedName>
    <definedName name="_xlnm._FilterDatabase" localSheetId="6" hidden="1">Sheet4!$A$1:$D$201</definedName>
    <definedName name="_xlnm._FilterDatabase" localSheetId="4" hidden="1">SKU!$A$1:$C$22</definedName>
    <definedName name="_xlnm._FilterDatabase" localSheetId="3" hidden="1">Stores!$A$1:$E$51</definedName>
    <definedName name="_xlchart.v5.0" hidden="1">Sheet4!$H$1</definedName>
    <definedName name="_xlchart.v5.1" hidden="1">Sheet4!$H$2:$H$26</definedName>
    <definedName name="_xlchart.v5.10" hidden="1">Sheet4!$I$1</definedName>
    <definedName name="_xlchart.v5.11" hidden="1">Sheet4!$I$2:$I$26</definedName>
    <definedName name="_xlchart.v5.12" hidden="1">Sheet4!$H$1</definedName>
    <definedName name="_xlchart.v5.13" hidden="1">Sheet4!$H$2:$H$26</definedName>
    <definedName name="_xlchart.v5.14" hidden="1">Sheet4!$I$1</definedName>
    <definedName name="_xlchart.v5.15" hidden="1">Sheet4!$I$2:$I$26</definedName>
    <definedName name="_xlchart.v5.2" hidden="1">Sheet4!$I$1</definedName>
    <definedName name="_xlchart.v5.3" hidden="1">Sheet4!$I$2:$I$26</definedName>
    <definedName name="_xlchart.v5.4" hidden="1">Sheet4!$H$1</definedName>
    <definedName name="_xlchart.v5.5" hidden="1">Sheet4!$H$2:$H$26</definedName>
    <definedName name="_xlchart.v5.6" hidden="1">Sheet4!$I$1</definedName>
    <definedName name="_xlchart.v5.7" hidden="1">Sheet4!$I$2:$I$26</definedName>
    <definedName name="_xlchart.v5.8" hidden="1">Sheet4!$H$1</definedName>
    <definedName name="_xlchart.v5.9" hidden="1">Sheet4!$H$2:$H$26</definedName>
    <definedName name="NativeTimeline_Date">#N/A</definedName>
    <definedName name="NativeTimeline_Date1">#N/A</definedName>
    <definedName name="Slicer_Product_Focus">#N/A</definedName>
    <definedName name="Slicer_Product_Focus1">#N/A</definedName>
    <definedName name="Slicer_REGION">#N/A</definedName>
    <definedName name="Slicer_REGION1">#N/A</definedName>
    <definedName name="Slicer_Retailer_Name1">#N/A</definedName>
    <definedName name="Slicer_Retailer_Name2">#N/A</definedName>
    <definedName name="Slicer_Salesman_Name">#N/A</definedName>
    <definedName name="Slicer_Salesman_Name1">#N/A</definedName>
    <definedName name="Slicer_SEASON1">#N/A</definedName>
    <definedName name="Slicer_Store_ID">#N/A</definedName>
    <definedName name="Slicer_Store_ID1">#N/A</definedName>
  </definedNames>
  <calcPr calcId="191029"/>
  <pivotCaches>
    <pivotCache cacheId="10" r:id="rId12"/>
    <pivotCache cacheId="13" r:id="rId13"/>
  </pivotCaches>
  <extLst>
    <ext xmlns:x14="http://schemas.microsoft.com/office/spreadsheetml/2009/9/main" uri="{876F7934-8845-4945-9796-88D515C7AA90}">
      <x14:pivotCaches>
        <pivotCache cacheId="11" r:id="rId14"/>
      </x14:pivotCaches>
    </ext>
    <ext xmlns:x14="http://schemas.microsoft.com/office/spreadsheetml/2009/9/main" uri="{BBE1A952-AA13-448e-AADC-164F8A28A991}">
      <x14:slicerCaches>
        <x14:slicerCache r:id="rId15"/>
        <x14:slicerCache r:id="rId16"/>
        <x14:slicerCache r:id="rId17"/>
        <x14:slicerCache r:id="rId18"/>
        <x14:slicerCache r:id="rId19"/>
        <x14:slicerCache r:id="rId20"/>
        <x14:slicerCache r:id="rId21"/>
        <x14:slicerCache r:id="rId22"/>
        <x14:slicerCache r:id="rId23"/>
        <x14:slicerCache r:id="rId24"/>
        <x14:slicerCache r:id="rId25"/>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6"/>
        <x15:timelineCacheRef r:id="rId27"/>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X3" i="9" l="1"/>
  <c r="X4" i="9"/>
  <c r="X5" i="9"/>
  <c r="X6" i="9"/>
  <c r="X7" i="9"/>
  <c r="X8" i="9"/>
  <c r="X9" i="9"/>
  <c r="X10" i="9"/>
  <c r="X11" i="9"/>
  <c r="X12" i="9"/>
  <c r="X13" i="9"/>
  <c r="X14" i="9"/>
  <c r="X15" i="9"/>
  <c r="X16" i="9"/>
  <c r="X17" i="9"/>
  <c r="X18" i="9"/>
  <c r="X19" i="9"/>
  <c r="X20" i="9"/>
  <c r="X21" i="9"/>
  <c r="X22" i="9"/>
  <c r="X23" i="9"/>
  <c r="X24" i="9"/>
  <c r="X25" i="9"/>
  <c r="X26" i="9"/>
  <c r="X27" i="9"/>
  <c r="X28" i="9"/>
  <c r="X29" i="9"/>
  <c r="X30" i="9"/>
  <c r="X31" i="9"/>
  <c r="X32" i="9"/>
  <c r="X33" i="9"/>
  <c r="X34" i="9"/>
  <c r="X35" i="9"/>
  <c r="X36" i="9"/>
  <c r="X37" i="9"/>
  <c r="X38" i="9"/>
  <c r="X39" i="9"/>
  <c r="X40" i="9"/>
  <c r="X41" i="9"/>
  <c r="X42" i="9"/>
  <c r="X43" i="9"/>
  <c r="X44" i="9"/>
  <c r="X45" i="9"/>
  <c r="X46" i="9"/>
  <c r="X47" i="9"/>
  <c r="X48" i="9"/>
  <c r="X49" i="9"/>
  <c r="X50" i="9"/>
  <c r="X51" i="9"/>
  <c r="X52" i="9"/>
  <c r="X53" i="9"/>
  <c r="X54" i="9"/>
  <c r="X55" i="9"/>
  <c r="X56" i="9"/>
  <c r="X57" i="9"/>
  <c r="X58" i="9"/>
  <c r="X59" i="9"/>
  <c r="X60" i="9"/>
  <c r="X61" i="9"/>
  <c r="X62" i="9"/>
  <c r="X63" i="9"/>
  <c r="X64" i="9"/>
  <c r="X65" i="9"/>
  <c r="X66" i="9"/>
  <c r="X67" i="9"/>
  <c r="X68" i="9"/>
  <c r="X69" i="9"/>
  <c r="X70" i="9"/>
  <c r="X71" i="9"/>
  <c r="X72" i="9"/>
  <c r="X73" i="9"/>
  <c r="X74" i="9"/>
  <c r="X75" i="9"/>
  <c r="X76" i="9"/>
  <c r="X77" i="9"/>
  <c r="X78" i="9"/>
  <c r="X79" i="9"/>
  <c r="X80" i="9"/>
  <c r="X81" i="9"/>
  <c r="X82" i="9"/>
  <c r="X83" i="9"/>
  <c r="X84" i="9"/>
  <c r="X85" i="9"/>
  <c r="X86" i="9"/>
  <c r="X87" i="9"/>
  <c r="X88" i="9"/>
  <c r="X89" i="9"/>
  <c r="X90" i="9"/>
  <c r="X91" i="9"/>
  <c r="X92" i="9"/>
  <c r="X93" i="9"/>
  <c r="X94" i="9"/>
  <c r="X95" i="9"/>
  <c r="X96" i="9"/>
  <c r="X97" i="9"/>
  <c r="X98" i="9"/>
  <c r="X99" i="9"/>
  <c r="X100" i="9"/>
  <c r="X101" i="9"/>
  <c r="X102" i="9"/>
  <c r="X103" i="9"/>
  <c r="X104" i="9"/>
  <c r="X105" i="9"/>
  <c r="X106" i="9"/>
  <c r="X107" i="9"/>
  <c r="X108" i="9"/>
  <c r="X109" i="9"/>
  <c r="X110" i="9"/>
  <c r="X111" i="9"/>
  <c r="X112" i="9"/>
  <c r="X113" i="9"/>
  <c r="X114" i="9"/>
  <c r="X115" i="9"/>
  <c r="X116" i="9"/>
  <c r="X117" i="9"/>
  <c r="X118" i="9"/>
  <c r="X119" i="9"/>
  <c r="X120" i="9"/>
  <c r="X121" i="9"/>
  <c r="X122" i="9"/>
  <c r="X123" i="9"/>
  <c r="X124" i="9"/>
  <c r="X125" i="9"/>
  <c r="X126" i="9"/>
  <c r="X127" i="9"/>
  <c r="X128" i="9"/>
  <c r="X129" i="9"/>
  <c r="X130" i="9"/>
  <c r="X131" i="9"/>
  <c r="X132" i="9"/>
  <c r="X133" i="9"/>
  <c r="X134" i="9"/>
  <c r="X135" i="9"/>
  <c r="X136" i="9"/>
  <c r="X137" i="9"/>
  <c r="X138" i="9"/>
  <c r="X139" i="9"/>
  <c r="X140" i="9"/>
  <c r="X141" i="9"/>
  <c r="X142" i="9"/>
  <c r="X143" i="9"/>
  <c r="X144" i="9"/>
  <c r="X145" i="9"/>
  <c r="X146" i="9"/>
  <c r="X147" i="9"/>
  <c r="X148" i="9"/>
  <c r="X149" i="9"/>
  <c r="X150" i="9"/>
  <c r="X151" i="9"/>
  <c r="X152" i="9"/>
  <c r="X153" i="9"/>
  <c r="X154" i="9"/>
  <c r="X155" i="9"/>
  <c r="X156" i="9"/>
  <c r="X157" i="9"/>
  <c r="X158" i="9"/>
  <c r="X159" i="9"/>
  <c r="X160" i="9"/>
  <c r="X161" i="9"/>
  <c r="X162" i="9"/>
  <c r="X163" i="9"/>
  <c r="X164" i="9"/>
  <c r="X165" i="9"/>
  <c r="X166" i="9"/>
  <c r="X167" i="9"/>
  <c r="X168" i="9"/>
  <c r="X169" i="9"/>
  <c r="X170" i="9"/>
  <c r="X171" i="9"/>
  <c r="X172" i="9"/>
  <c r="X173" i="9"/>
  <c r="X174" i="9"/>
  <c r="X175" i="9"/>
  <c r="X176" i="9"/>
  <c r="X177" i="9"/>
  <c r="X178" i="9"/>
  <c r="X179" i="9"/>
  <c r="X180" i="9"/>
  <c r="X181" i="9"/>
  <c r="X182" i="9"/>
  <c r="X183" i="9"/>
  <c r="X184" i="9"/>
  <c r="X185" i="9"/>
  <c r="X186" i="9"/>
  <c r="X187" i="9"/>
  <c r="X188" i="9"/>
  <c r="X189" i="9"/>
  <c r="X190" i="9"/>
  <c r="X191" i="9"/>
  <c r="X192" i="9"/>
  <c r="X193" i="9"/>
  <c r="X194" i="9"/>
  <c r="X195" i="9"/>
  <c r="X196" i="9"/>
  <c r="X197" i="9"/>
  <c r="X198" i="9"/>
  <c r="X199" i="9"/>
  <c r="X200" i="9"/>
  <c r="X201" i="9"/>
  <c r="W3" i="9"/>
  <c r="W4" i="9"/>
  <c r="W5" i="9"/>
  <c r="W6" i="9"/>
  <c r="W7" i="9"/>
  <c r="W8" i="9"/>
  <c r="W9" i="9"/>
  <c r="W10" i="9"/>
  <c r="W11" i="9"/>
  <c r="W12" i="9"/>
  <c r="W13" i="9"/>
  <c r="W14" i="9"/>
  <c r="W15" i="9"/>
  <c r="W16" i="9"/>
  <c r="W17" i="9"/>
  <c r="W18" i="9"/>
  <c r="W19" i="9"/>
  <c r="W20" i="9"/>
  <c r="W21" i="9"/>
  <c r="W22" i="9"/>
  <c r="W23" i="9"/>
  <c r="W24" i="9"/>
  <c r="W25" i="9"/>
  <c r="W26" i="9"/>
  <c r="W27" i="9"/>
  <c r="W28" i="9"/>
  <c r="W29" i="9"/>
  <c r="W30" i="9"/>
  <c r="W31" i="9"/>
  <c r="W32" i="9"/>
  <c r="W33" i="9"/>
  <c r="W34" i="9"/>
  <c r="W35" i="9"/>
  <c r="W36" i="9"/>
  <c r="W37" i="9"/>
  <c r="W38" i="9"/>
  <c r="W39" i="9"/>
  <c r="W40" i="9"/>
  <c r="W41" i="9"/>
  <c r="W42" i="9"/>
  <c r="W43" i="9"/>
  <c r="W44" i="9"/>
  <c r="W45" i="9"/>
  <c r="W46" i="9"/>
  <c r="W47" i="9"/>
  <c r="W48" i="9"/>
  <c r="W49" i="9"/>
  <c r="W50" i="9"/>
  <c r="W51" i="9"/>
  <c r="W52" i="9"/>
  <c r="W53" i="9"/>
  <c r="W54" i="9"/>
  <c r="W55" i="9"/>
  <c r="W56" i="9"/>
  <c r="W57" i="9"/>
  <c r="W58" i="9"/>
  <c r="W59" i="9"/>
  <c r="W60" i="9"/>
  <c r="W61" i="9"/>
  <c r="W62" i="9"/>
  <c r="W63" i="9"/>
  <c r="W64" i="9"/>
  <c r="W65" i="9"/>
  <c r="W66" i="9"/>
  <c r="W67" i="9"/>
  <c r="W68" i="9"/>
  <c r="W69" i="9"/>
  <c r="W70" i="9"/>
  <c r="W71" i="9"/>
  <c r="W72" i="9"/>
  <c r="W73" i="9"/>
  <c r="W74" i="9"/>
  <c r="W75" i="9"/>
  <c r="W76" i="9"/>
  <c r="W77" i="9"/>
  <c r="W78" i="9"/>
  <c r="W79" i="9"/>
  <c r="W80" i="9"/>
  <c r="W81" i="9"/>
  <c r="W82" i="9"/>
  <c r="W83" i="9"/>
  <c r="W84" i="9"/>
  <c r="W85" i="9"/>
  <c r="W86" i="9"/>
  <c r="W87" i="9"/>
  <c r="W88" i="9"/>
  <c r="W89" i="9"/>
  <c r="W90" i="9"/>
  <c r="W91" i="9"/>
  <c r="W92" i="9"/>
  <c r="W93" i="9"/>
  <c r="W94" i="9"/>
  <c r="W95" i="9"/>
  <c r="W96" i="9"/>
  <c r="W97" i="9"/>
  <c r="W98" i="9"/>
  <c r="W99" i="9"/>
  <c r="W100" i="9"/>
  <c r="W101" i="9"/>
  <c r="W102" i="9"/>
  <c r="W103" i="9"/>
  <c r="W104" i="9"/>
  <c r="W105" i="9"/>
  <c r="W106" i="9"/>
  <c r="W107" i="9"/>
  <c r="W108" i="9"/>
  <c r="W109" i="9"/>
  <c r="W110" i="9"/>
  <c r="W111" i="9"/>
  <c r="W112" i="9"/>
  <c r="W113" i="9"/>
  <c r="W114" i="9"/>
  <c r="W115" i="9"/>
  <c r="W116" i="9"/>
  <c r="W117" i="9"/>
  <c r="W118" i="9"/>
  <c r="W119" i="9"/>
  <c r="W120" i="9"/>
  <c r="W121" i="9"/>
  <c r="W122" i="9"/>
  <c r="W123" i="9"/>
  <c r="W124" i="9"/>
  <c r="W125" i="9"/>
  <c r="W126" i="9"/>
  <c r="W127" i="9"/>
  <c r="W128" i="9"/>
  <c r="W129" i="9"/>
  <c r="W130" i="9"/>
  <c r="W131" i="9"/>
  <c r="W132" i="9"/>
  <c r="W133" i="9"/>
  <c r="W134" i="9"/>
  <c r="W135" i="9"/>
  <c r="W136" i="9"/>
  <c r="W137" i="9"/>
  <c r="W138" i="9"/>
  <c r="W139" i="9"/>
  <c r="W140" i="9"/>
  <c r="W141" i="9"/>
  <c r="W142" i="9"/>
  <c r="W143" i="9"/>
  <c r="W144" i="9"/>
  <c r="W145" i="9"/>
  <c r="W146" i="9"/>
  <c r="W147" i="9"/>
  <c r="W148" i="9"/>
  <c r="W149" i="9"/>
  <c r="W150" i="9"/>
  <c r="W151" i="9"/>
  <c r="W152" i="9"/>
  <c r="W153" i="9"/>
  <c r="W154" i="9"/>
  <c r="W155" i="9"/>
  <c r="W156" i="9"/>
  <c r="W157" i="9"/>
  <c r="W158" i="9"/>
  <c r="W159" i="9"/>
  <c r="W160" i="9"/>
  <c r="W161" i="9"/>
  <c r="W162" i="9"/>
  <c r="W163" i="9"/>
  <c r="W164" i="9"/>
  <c r="W165" i="9"/>
  <c r="W166" i="9"/>
  <c r="W167" i="9"/>
  <c r="W168" i="9"/>
  <c r="W169" i="9"/>
  <c r="W170" i="9"/>
  <c r="W171" i="9"/>
  <c r="W172" i="9"/>
  <c r="W173" i="9"/>
  <c r="W174" i="9"/>
  <c r="W175" i="9"/>
  <c r="W176" i="9"/>
  <c r="W177" i="9"/>
  <c r="W178" i="9"/>
  <c r="W179" i="9"/>
  <c r="W180" i="9"/>
  <c r="W181" i="9"/>
  <c r="W182" i="9"/>
  <c r="W183" i="9"/>
  <c r="W184" i="9"/>
  <c r="W185" i="9"/>
  <c r="W186" i="9"/>
  <c r="W187" i="9"/>
  <c r="W188" i="9"/>
  <c r="W189" i="9"/>
  <c r="W190" i="9"/>
  <c r="W191" i="9"/>
  <c r="W192" i="9"/>
  <c r="W193" i="9"/>
  <c r="W194" i="9"/>
  <c r="W195" i="9"/>
  <c r="W196" i="9"/>
  <c r="W197" i="9"/>
  <c r="W198" i="9"/>
  <c r="W199" i="9"/>
  <c r="W200" i="9"/>
  <c r="W201" i="9"/>
  <c r="V3" i="9"/>
  <c r="V4" i="9"/>
  <c r="V5" i="9"/>
  <c r="V6" i="9"/>
  <c r="V7" i="9"/>
  <c r="V8" i="9"/>
  <c r="V9" i="9"/>
  <c r="V10" i="9"/>
  <c r="V11" i="9"/>
  <c r="V12" i="9"/>
  <c r="V13" i="9"/>
  <c r="V14" i="9"/>
  <c r="V15" i="9"/>
  <c r="V16" i="9"/>
  <c r="V17" i="9"/>
  <c r="V18" i="9"/>
  <c r="V19" i="9"/>
  <c r="V20" i="9"/>
  <c r="V21" i="9"/>
  <c r="V22" i="9"/>
  <c r="V23" i="9"/>
  <c r="V24" i="9"/>
  <c r="V25" i="9"/>
  <c r="V26" i="9"/>
  <c r="V27" i="9"/>
  <c r="V28" i="9"/>
  <c r="V29" i="9"/>
  <c r="V30" i="9"/>
  <c r="V31" i="9"/>
  <c r="V32" i="9"/>
  <c r="V33" i="9"/>
  <c r="V34" i="9"/>
  <c r="V35" i="9"/>
  <c r="V36" i="9"/>
  <c r="V37" i="9"/>
  <c r="V38" i="9"/>
  <c r="V39" i="9"/>
  <c r="V40" i="9"/>
  <c r="V41" i="9"/>
  <c r="V42" i="9"/>
  <c r="V43" i="9"/>
  <c r="V44" i="9"/>
  <c r="V45" i="9"/>
  <c r="V46" i="9"/>
  <c r="V47" i="9"/>
  <c r="V48" i="9"/>
  <c r="V49" i="9"/>
  <c r="V50" i="9"/>
  <c r="V51" i="9"/>
  <c r="V52" i="9"/>
  <c r="V53" i="9"/>
  <c r="V54" i="9"/>
  <c r="V55" i="9"/>
  <c r="V56" i="9"/>
  <c r="V57" i="9"/>
  <c r="V58" i="9"/>
  <c r="V59" i="9"/>
  <c r="V60" i="9"/>
  <c r="V61" i="9"/>
  <c r="V62" i="9"/>
  <c r="V63" i="9"/>
  <c r="V64" i="9"/>
  <c r="V65" i="9"/>
  <c r="V66" i="9"/>
  <c r="V67" i="9"/>
  <c r="V68" i="9"/>
  <c r="V69" i="9"/>
  <c r="V70" i="9"/>
  <c r="V71" i="9"/>
  <c r="V72" i="9"/>
  <c r="V73" i="9"/>
  <c r="V74" i="9"/>
  <c r="V75" i="9"/>
  <c r="V76" i="9"/>
  <c r="V77" i="9"/>
  <c r="V78" i="9"/>
  <c r="V79" i="9"/>
  <c r="V80" i="9"/>
  <c r="V81" i="9"/>
  <c r="V82" i="9"/>
  <c r="V83" i="9"/>
  <c r="V84" i="9"/>
  <c r="V85" i="9"/>
  <c r="V86" i="9"/>
  <c r="V87" i="9"/>
  <c r="V88" i="9"/>
  <c r="V89" i="9"/>
  <c r="V90" i="9"/>
  <c r="V91" i="9"/>
  <c r="V92" i="9"/>
  <c r="V93" i="9"/>
  <c r="V94" i="9"/>
  <c r="V95" i="9"/>
  <c r="V96" i="9"/>
  <c r="V97" i="9"/>
  <c r="V98" i="9"/>
  <c r="V99" i="9"/>
  <c r="V100" i="9"/>
  <c r="V101" i="9"/>
  <c r="V102" i="9"/>
  <c r="V103" i="9"/>
  <c r="V104" i="9"/>
  <c r="V105" i="9"/>
  <c r="V106" i="9"/>
  <c r="V107" i="9"/>
  <c r="V108" i="9"/>
  <c r="V109" i="9"/>
  <c r="V110" i="9"/>
  <c r="V111" i="9"/>
  <c r="V112" i="9"/>
  <c r="V113" i="9"/>
  <c r="V114" i="9"/>
  <c r="V115" i="9"/>
  <c r="V116" i="9"/>
  <c r="V117" i="9"/>
  <c r="V118" i="9"/>
  <c r="V119" i="9"/>
  <c r="V120" i="9"/>
  <c r="V121" i="9"/>
  <c r="V122" i="9"/>
  <c r="V123" i="9"/>
  <c r="V124" i="9"/>
  <c r="V125" i="9"/>
  <c r="V126" i="9"/>
  <c r="V127" i="9"/>
  <c r="V128" i="9"/>
  <c r="V129" i="9"/>
  <c r="V130" i="9"/>
  <c r="V131" i="9"/>
  <c r="V132" i="9"/>
  <c r="V133" i="9"/>
  <c r="V134" i="9"/>
  <c r="V135" i="9"/>
  <c r="V136" i="9"/>
  <c r="V137" i="9"/>
  <c r="V138" i="9"/>
  <c r="V139" i="9"/>
  <c r="V140" i="9"/>
  <c r="V141" i="9"/>
  <c r="V142" i="9"/>
  <c r="V143" i="9"/>
  <c r="V144" i="9"/>
  <c r="V145" i="9"/>
  <c r="V146" i="9"/>
  <c r="V147" i="9"/>
  <c r="V148" i="9"/>
  <c r="V149" i="9"/>
  <c r="V150" i="9"/>
  <c r="V151" i="9"/>
  <c r="V152" i="9"/>
  <c r="V153" i="9"/>
  <c r="V154" i="9"/>
  <c r="V155" i="9"/>
  <c r="V156" i="9"/>
  <c r="V157" i="9"/>
  <c r="V158" i="9"/>
  <c r="V159" i="9"/>
  <c r="V160" i="9"/>
  <c r="V161" i="9"/>
  <c r="V162" i="9"/>
  <c r="V163" i="9"/>
  <c r="V164" i="9"/>
  <c r="V165" i="9"/>
  <c r="V166" i="9"/>
  <c r="V167" i="9"/>
  <c r="V168" i="9"/>
  <c r="V169" i="9"/>
  <c r="V170" i="9"/>
  <c r="V171" i="9"/>
  <c r="V172" i="9"/>
  <c r="V173" i="9"/>
  <c r="V174" i="9"/>
  <c r="V175" i="9"/>
  <c r="V176" i="9"/>
  <c r="V177" i="9"/>
  <c r="V178" i="9"/>
  <c r="V179" i="9"/>
  <c r="V180" i="9"/>
  <c r="V181" i="9"/>
  <c r="V182" i="9"/>
  <c r="V183" i="9"/>
  <c r="V184" i="9"/>
  <c r="V185" i="9"/>
  <c r="V186" i="9"/>
  <c r="V187" i="9"/>
  <c r="V188" i="9"/>
  <c r="V189" i="9"/>
  <c r="V190" i="9"/>
  <c r="V191" i="9"/>
  <c r="V192" i="9"/>
  <c r="V193" i="9"/>
  <c r="V194" i="9"/>
  <c r="V195" i="9"/>
  <c r="V196" i="9"/>
  <c r="V197" i="9"/>
  <c r="V198" i="9"/>
  <c r="V199" i="9"/>
  <c r="V200" i="9"/>
  <c r="V201" i="9"/>
  <c r="U3" i="9"/>
  <c r="U4" i="9"/>
  <c r="U5" i="9"/>
  <c r="U6" i="9"/>
  <c r="U7" i="9"/>
  <c r="U8" i="9"/>
  <c r="U9" i="9"/>
  <c r="U10" i="9"/>
  <c r="U11" i="9"/>
  <c r="U12" i="9"/>
  <c r="U13" i="9"/>
  <c r="U14" i="9"/>
  <c r="U15" i="9"/>
  <c r="U16" i="9"/>
  <c r="U17" i="9"/>
  <c r="U18" i="9"/>
  <c r="U19" i="9"/>
  <c r="U20" i="9"/>
  <c r="U21" i="9"/>
  <c r="U22" i="9"/>
  <c r="U23" i="9"/>
  <c r="U24" i="9"/>
  <c r="U25" i="9"/>
  <c r="U26" i="9"/>
  <c r="U27" i="9"/>
  <c r="U28" i="9"/>
  <c r="U29" i="9"/>
  <c r="U30" i="9"/>
  <c r="U31" i="9"/>
  <c r="U32" i="9"/>
  <c r="U33" i="9"/>
  <c r="U34" i="9"/>
  <c r="U35" i="9"/>
  <c r="U36" i="9"/>
  <c r="U37" i="9"/>
  <c r="U38" i="9"/>
  <c r="U39" i="9"/>
  <c r="U40" i="9"/>
  <c r="U41" i="9"/>
  <c r="U42" i="9"/>
  <c r="U43" i="9"/>
  <c r="U44" i="9"/>
  <c r="U45" i="9"/>
  <c r="U46" i="9"/>
  <c r="U47" i="9"/>
  <c r="U48" i="9"/>
  <c r="U49" i="9"/>
  <c r="U50" i="9"/>
  <c r="U51" i="9"/>
  <c r="U52" i="9"/>
  <c r="U53" i="9"/>
  <c r="U54" i="9"/>
  <c r="U55" i="9"/>
  <c r="U56" i="9"/>
  <c r="U57" i="9"/>
  <c r="U58" i="9"/>
  <c r="U59" i="9"/>
  <c r="U60" i="9"/>
  <c r="U61" i="9"/>
  <c r="U62" i="9"/>
  <c r="U63" i="9"/>
  <c r="U64" i="9"/>
  <c r="U65" i="9"/>
  <c r="U66" i="9"/>
  <c r="U67" i="9"/>
  <c r="U68" i="9"/>
  <c r="U69" i="9"/>
  <c r="U70" i="9"/>
  <c r="U71" i="9"/>
  <c r="U72" i="9"/>
  <c r="U73" i="9"/>
  <c r="U74" i="9"/>
  <c r="U75" i="9"/>
  <c r="U76" i="9"/>
  <c r="U77" i="9"/>
  <c r="U78" i="9"/>
  <c r="U79" i="9"/>
  <c r="U80" i="9"/>
  <c r="U81" i="9"/>
  <c r="U82" i="9"/>
  <c r="U83" i="9"/>
  <c r="U84" i="9"/>
  <c r="U85" i="9"/>
  <c r="U86" i="9"/>
  <c r="U87" i="9"/>
  <c r="U88" i="9"/>
  <c r="U89" i="9"/>
  <c r="U90" i="9"/>
  <c r="U91" i="9"/>
  <c r="U92" i="9"/>
  <c r="U93" i="9"/>
  <c r="U94" i="9"/>
  <c r="U95" i="9"/>
  <c r="U96" i="9"/>
  <c r="U97" i="9"/>
  <c r="U98" i="9"/>
  <c r="U99" i="9"/>
  <c r="U100" i="9"/>
  <c r="U101" i="9"/>
  <c r="U102" i="9"/>
  <c r="U103" i="9"/>
  <c r="U104" i="9"/>
  <c r="U105" i="9"/>
  <c r="U106" i="9"/>
  <c r="U107" i="9"/>
  <c r="U108" i="9"/>
  <c r="U109" i="9"/>
  <c r="U110" i="9"/>
  <c r="U111" i="9"/>
  <c r="U112" i="9"/>
  <c r="U113" i="9"/>
  <c r="U114" i="9"/>
  <c r="U115" i="9"/>
  <c r="U116" i="9"/>
  <c r="U117" i="9"/>
  <c r="U118" i="9"/>
  <c r="U119" i="9"/>
  <c r="U120" i="9"/>
  <c r="U121" i="9"/>
  <c r="U122" i="9"/>
  <c r="U123" i="9"/>
  <c r="U124" i="9"/>
  <c r="U125" i="9"/>
  <c r="U126" i="9"/>
  <c r="U127" i="9"/>
  <c r="U128" i="9"/>
  <c r="U129" i="9"/>
  <c r="U130" i="9"/>
  <c r="U131" i="9"/>
  <c r="U132" i="9"/>
  <c r="U133" i="9"/>
  <c r="U134" i="9"/>
  <c r="U135" i="9"/>
  <c r="U136" i="9"/>
  <c r="U137" i="9"/>
  <c r="U138" i="9"/>
  <c r="U139" i="9"/>
  <c r="U140" i="9"/>
  <c r="U141" i="9"/>
  <c r="U142" i="9"/>
  <c r="U143" i="9"/>
  <c r="U144" i="9"/>
  <c r="U145" i="9"/>
  <c r="U146" i="9"/>
  <c r="U147" i="9"/>
  <c r="U148" i="9"/>
  <c r="U149" i="9"/>
  <c r="U150" i="9"/>
  <c r="U151" i="9"/>
  <c r="U152" i="9"/>
  <c r="U153" i="9"/>
  <c r="U154" i="9"/>
  <c r="U155" i="9"/>
  <c r="U156" i="9"/>
  <c r="U157" i="9"/>
  <c r="U158" i="9"/>
  <c r="U159" i="9"/>
  <c r="U160" i="9"/>
  <c r="U161" i="9"/>
  <c r="U162" i="9"/>
  <c r="U163" i="9"/>
  <c r="U164" i="9"/>
  <c r="U165" i="9"/>
  <c r="U166" i="9"/>
  <c r="U167" i="9"/>
  <c r="U168" i="9"/>
  <c r="U169" i="9"/>
  <c r="U170" i="9"/>
  <c r="U171" i="9"/>
  <c r="U172" i="9"/>
  <c r="U173" i="9"/>
  <c r="U174" i="9"/>
  <c r="U175" i="9"/>
  <c r="U176" i="9"/>
  <c r="U177" i="9"/>
  <c r="U178" i="9"/>
  <c r="U179" i="9"/>
  <c r="U180" i="9"/>
  <c r="U181" i="9"/>
  <c r="U182" i="9"/>
  <c r="U183" i="9"/>
  <c r="U184" i="9"/>
  <c r="U185" i="9"/>
  <c r="U186" i="9"/>
  <c r="U187" i="9"/>
  <c r="U188" i="9"/>
  <c r="U189" i="9"/>
  <c r="U190" i="9"/>
  <c r="U191" i="9"/>
  <c r="U192" i="9"/>
  <c r="U193" i="9"/>
  <c r="U194" i="9"/>
  <c r="U195" i="9"/>
  <c r="U196" i="9"/>
  <c r="U197" i="9"/>
  <c r="U198" i="9"/>
  <c r="U199" i="9"/>
  <c r="U200" i="9"/>
  <c r="U201" i="9"/>
  <c r="D201" i="24"/>
  <c r="C201" i="24"/>
  <c r="B201" i="24"/>
  <c r="A201" i="24"/>
  <c r="D200" i="24"/>
  <c r="C200" i="24"/>
  <c r="B200" i="24"/>
  <c r="A200" i="24"/>
  <c r="D199" i="24"/>
  <c r="C199" i="24"/>
  <c r="B199" i="24"/>
  <c r="A199" i="24"/>
  <c r="D198" i="24"/>
  <c r="C198" i="24"/>
  <c r="B198" i="24"/>
  <c r="A198" i="24"/>
  <c r="D197" i="24"/>
  <c r="C197" i="24"/>
  <c r="B197" i="24"/>
  <c r="A197" i="24"/>
  <c r="D196" i="24"/>
  <c r="C196" i="24"/>
  <c r="B196" i="24"/>
  <c r="A196" i="24"/>
  <c r="D195" i="24"/>
  <c r="C195" i="24"/>
  <c r="B195" i="24"/>
  <c r="A195" i="24"/>
  <c r="D194" i="24"/>
  <c r="C194" i="24"/>
  <c r="B194" i="24"/>
  <c r="A194" i="24"/>
  <c r="D193" i="24"/>
  <c r="C193" i="24"/>
  <c r="B193" i="24"/>
  <c r="A193" i="24"/>
  <c r="D192" i="24"/>
  <c r="C192" i="24"/>
  <c r="B192" i="24"/>
  <c r="A192" i="24"/>
  <c r="D191" i="24"/>
  <c r="C191" i="24"/>
  <c r="B191" i="24"/>
  <c r="A191" i="24"/>
  <c r="D190" i="24"/>
  <c r="C190" i="24"/>
  <c r="B190" i="24"/>
  <c r="A190" i="24"/>
  <c r="D189" i="24"/>
  <c r="C189" i="24"/>
  <c r="B189" i="24"/>
  <c r="A189" i="24"/>
  <c r="D188" i="24"/>
  <c r="C188" i="24"/>
  <c r="B188" i="24"/>
  <c r="A188" i="24"/>
  <c r="D187" i="24"/>
  <c r="C187" i="24"/>
  <c r="B187" i="24"/>
  <c r="A187" i="24"/>
  <c r="D186" i="24"/>
  <c r="C186" i="24"/>
  <c r="B186" i="24"/>
  <c r="A186" i="24"/>
  <c r="D185" i="24"/>
  <c r="C185" i="24"/>
  <c r="B185" i="24"/>
  <c r="A185" i="24"/>
  <c r="D184" i="24"/>
  <c r="C184" i="24"/>
  <c r="B184" i="24"/>
  <c r="A184" i="24"/>
  <c r="D183" i="24"/>
  <c r="C183" i="24"/>
  <c r="B183" i="24"/>
  <c r="A183" i="24"/>
  <c r="D182" i="24"/>
  <c r="C182" i="24"/>
  <c r="B182" i="24"/>
  <c r="A182" i="24"/>
  <c r="D181" i="24"/>
  <c r="C181" i="24"/>
  <c r="B181" i="24"/>
  <c r="A181" i="24"/>
  <c r="D180" i="24"/>
  <c r="C180" i="24"/>
  <c r="B180" i="24"/>
  <c r="A180" i="24"/>
  <c r="D179" i="24"/>
  <c r="C179" i="24"/>
  <c r="B179" i="24"/>
  <c r="A179" i="24"/>
  <c r="D178" i="24"/>
  <c r="C178" i="24"/>
  <c r="B178" i="24"/>
  <c r="A178" i="24"/>
  <c r="D177" i="24"/>
  <c r="C177" i="24"/>
  <c r="B177" i="24"/>
  <c r="A177" i="24"/>
  <c r="D176" i="24"/>
  <c r="C176" i="24"/>
  <c r="B176" i="24"/>
  <c r="A176" i="24"/>
  <c r="D175" i="24"/>
  <c r="C175" i="24"/>
  <c r="B175" i="24"/>
  <c r="A175" i="24"/>
  <c r="D174" i="24"/>
  <c r="C174" i="24"/>
  <c r="B174" i="24"/>
  <c r="A174" i="24"/>
  <c r="D173" i="24"/>
  <c r="C173" i="24"/>
  <c r="B173" i="24"/>
  <c r="A173" i="24"/>
  <c r="D172" i="24"/>
  <c r="C172" i="24"/>
  <c r="B172" i="24"/>
  <c r="A172" i="24"/>
  <c r="D171" i="24"/>
  <c r="C171" i="24"/>
  <c r="B171" i="24"/>
  <c r="A171" i="24"/>
  <c r="D170" i="24"/>
  <c r="C170" i="24"/>
  <c r="B170" i="24"/>
  <c r="A170" i="24"/>
  <c r="D169" i="24"/>
  <c r="C169" i="24"/>
  <c r="B169" i="24"/>
  <c r="A169" i="24"/>
  <c r="D168" i="24"/>
  <c r="C168" i="24"/>
  <c r="B168" i="24"/>
  <c r="A168" i="24"/>
  <c r="D167" i="24"/>
  <c r="C167" i="24"/>
  <c r="B167" i="24"/>
  <c r="A167" i="24"/>
  <c r="D166" i="24"/>
  <c r="C166" i="24"/>
  <c r="B166" i="24"/>
  <c r="A166" i="24"/>
  <c r="D165" i="24"/>
  <c r="C165" i="24"/>
  <c r="B165" i="24"/>
  <c r="A165" i="24"/>
  <c r="D164" i="24"/>
  <c r="C164" i="24"/>
  <c r="B164" i="24"/>
  <c r="A164" i="24"/>
  <c r="D163" i="24"/>
  <c r="C163" i="24"/>
  <c r="B163" i="24"/>
  <c r="A163" i="24"/>
  <c r="D162" i="24"/>
  <c r="C162" i="24"/>
  <c r="B162" i="24"/>
  <c r="A162" i="24"/>
  <c r="D161" i="24"/>
  <c r="C161" i="24"/>
  <c r="B161" i="24"/>
  <c r="A161" i="24"/>
  <c r="D160" i="24"/>
  <c r="C160" i="24"/>
  <c r="B160" i="24"/>
  <c r="A160" i="24"/>
  <c r="D159" i="24"/>
  <c r="C159" i="24"/>
  <c r="B159" i="24"/>
  <c r="A159" i="24"/>
  <c r="D158" i="24"/>
  <c r="C158" i="24"/>
  <c r="B158" i="24"/>
  <c r="A158" i="24"/>
  <c r="D157" i="24"/>
  <c r="C157" i="24"/>
  <c r="B157" i="24"/>
  <c r="A157" i="24"/>
  <c r="D156" i="24"/>
  <c r="C156" i="24"/>
  <c r="B156" i="24"/>
  <c r="A156" i="24"/>
  <c r="D155" i="24"/>
  <c r="C155" i="24"/>
  <c r="B155" i="24"/>
  <c r="A155" i="24"/>
  <c r="D154" i="24"/>
  <c r="C154" i="24"/>
  <c r="B154" i="24"/>
  <c r="A154" i="24"/>
  <c r="D153" i="24"/>
  <c r="C153" i="24"/>
  <c r="B153" i="24"/>
  <c r="A153" i="24"/>
  <c r="D152" i="24"/>
  <c r="C152" i="24"/>
  <c r="B152" i="24"/>
  <c r="A152" i="24"/>
  <c r="D151" i="24"/>
  <c r="C151" i="24"/>
  <c r="B151" i="24"/>
  <c r="A151" i="24"/>
  <c r="D150" i="24"/>
  <c r="C150" i="24"/>
  <c r="B150" i="24"/>
  <c r="A150" i="24"/>
  <c r="D149" i="24"/>
  <c r="C149" i="24"/>
  <c r="B149" i="24"/>
  <c r="A149" i="24"/>
  <c r="D148" i="24"/>
  <c r="C148" i="24"/>
  <c r="B148" i="24"/>
  <c r="A148" i="24"/>
  <c r="D147" i="24"/>
  <c r="C147" i="24"/>
  <c r="B147" i="24"/>
  <c r="A147" i="24"/>
  <c r="D146" i="24"/>
  <c r="C146" i="24"/>
  <c r="B146" i="24"/>
  <c r="A146" i="24"/>
  <c r="D145" i="24"/>
  <c r="C145" i="24"/>
  <c r="B145" i="24"/>
  <c r="A145" i="24"/>
  <c r="D144" i="24"/>
  <c r="C144" i="24"/>
  <c r="B144" i="24"/>
  <c r="A144" i="24"/>
  <c r="D143" i="24"/>
  <c r="C143" i="24"/>
  <c r="B143" i="24"/>
  <c r="A143" i="24"/>
  <c r="D142" i="24"/>
  <c r="C142" i="24"/>
  <c r="B142" i="24"/>
  <c r="A142" i="24"/>
  <c r="D141" i="24"/>
  <c r="C141" i="24"/>
  <c r="B141" i="24"/>
  <c r="A141" i="24"/>
  <c r="D140" i="24"/>
  <c r="C140" i="24"/>
  <c r="B140" i="24"/>
  <c r="A140" i="24"/>
  <c r="D139" i="24"/>
  <c r="C139" i="24"/>
  <c r="B139" i="24"/>
  <c r="A139" i="24"/>
  <c r="D138" i="24"/>
  <c r="C138" i="24"/>
  <c r="B138" i="24"/>
  <c r="A138" i="24"/>
  <c r="D137" i="24"/>
  <c r="C137" i="24"/>
  <c r="B137" i="24"/>
  <c r="A137" i="24"/>
  <c r="D136" i="24"/>
  <c r="C136" i="24"/>
  <c r="B136" i="24"/>
  <c r="A136" i="24"/>
  <c r="D135" i="24"/>
  <c r="C135" i="24"/>
  <c r="B135" i="24"/>
  <c r="A135" i="24"/>
  <c r="D134" i="24"/>
  <c r="C134" i="24"/>
  <c r="B134" i="24"/>
  <c r="A134" i="24"/>
  <c r="D133" i="24"/>
  <c r="C133" i="24"/>
  <c r="B133" i="24"/>
  <c r="A133" i="24"/>
  <c r="D132" i="24"/>
  <c r="C132" i="24"/>
  <c r="B132" i="24"/>
  <c r="A132" i="24"/>
  <c r="D131" i="24"/>
  <c r="C131" i="24"/>
  <c r="B131" i="24"/>
  <c r="A131" i="24"/>
  <c r="D130" i="24"/>
  <c r="C130" i="24"/>
  <c r="B130" i="24"/>
  <c r="A130" i="24"/>
  <c r="D129" i="24"/>
  <c r="C129" i="24"/>
  <c r="B129" i="24"/>
  <c r="A129" i="24"/>
  <c r="D128" i="24"/>
  <c r="C128" i="24"/>
  <c r="B128" i="24"/>
  <c r="A128" i="24"/>
  <c r="D127" i="24"/>
  <c r="C127" i="24"/>
  <c r="B127" i="24"/>
  <c r="A127" i="24"/>
  <c r="D126" i="24"/>
  <c r="C126" i="24"/>
  <c r="B126" i="24"/>
  <c r="A126" i="24"/>
  <c r="D125" i="24"/>
  <c r="C125" i="24"/>
  <c r="B125" i="24"/>
  <c r="A125" i="24"/>
  <c r="D124" i="24"/>
  <c r="C124" i="24"/>
  <c r="B124" i="24"/>
  <c r="A124" i="24"/>
  <c r="D123" i="24"/>
  <c r="C123" i="24"/>
  <c r="B123" i="24"/>
  <c r="A123" i="24"/>
  <c r="D122" i="24"/>
  <c r="C122" i="24"/>
  <c r="B122" i="24"/>
  <c r="A122" i="24"/>
  <c r="D121" i="24"/>
  <c r="C121" i="24"/>
  <c r="B121" i="24"/>
  <c r="A121" i="24"/>
  <c r="D120" i="24"/>
  <c r="C120" i="24"/>
  <c r="B120" i="24"/>
  <c r="A120" i="24"/>
  <c r="D119" i="24"/>
  <c r="C119" i="24"/>
  <c r="B119" i="24"/>
  <c r="A119" i="24"/>
  <c r="D118" i="24"/>
  <c r="C118" i="24"/>
  <c r="B118" i="24"/>
  <c r="A118" i="24"/>
  <c r="D117" i="24"/>
  <c r="C117" i="24"/>
  <c r="B117" i="24"/>
  <c r="A117" i="24"/>
  <c r="D116" i="24"/>
  <c r="C116" i="24"/>
  <c r="B116" i="24"/>
  <c r="A116" i="24"/>
  <c r="D115" i="24"/>
  <c r="C115" i="24"/>
  <c r="B115" i="24"/>
  <c r="A115" i="24"/>
  <c r="D114" i="24"/>
  <c r="C114" i="24"/>
  <c r="B114" i="24"/>
  <c r="A114" i="24"/>
  <c r="D113" i="24"/>
  <c r="C113" i="24"/>
  <c r="B113" i="24"/>
  <c r="A113" i="24"/>
  <c r="D112" i="24"/>
  <c r="C112" i="24"/>
  <c r="B112" i="24"/>
  <c r="A112" i="24"/>
  <c r="D111" i="24"/>
  <c r="C111" i="24"/>
  <c r="B111" i="24"/>
  <c r="A111" i="24"/>
  <c r="D110" i="24"/>
  <c r="C110" i="24"/>
  <c r="B110" i="24"/>
  <c r="A110" i="24"/>
  <c r="D109" i="24"/>
  <c r="C109" i="24"/>
  <c r="B109" i="24"/>
  <c r="A109" i="24"/>
  <c r="D108" i="24"/>
  <c r="C108" i="24"/>
  <c r="B108" i="24"/>
  <c r="A108" i="24"/>
  <c r="D107" i="24"/>
  <c r="C107" i="24"/>
  <c r="B107" i="24"/>
  <c r="A107" i="24"/>
  <c r="D106" i="24"/>
  <c r="C106" i="24"/>
  <c r="B106" i="24"/>
  <c r="A106" i="24"/>
  <c r="D105" i="24"/>
  <c r="C105" i="24"/>
  <c r="B105" i="24"/>
  <c r="A105" i="24"/>
  <c r="D104" i="24"/>
  <c r="C104" i="24"/>
  <c r="B104" i="24"/>
  <c r="A104" i="24"/>
  <c r="D103" i="24"/>
  <c r="C103" i="24"/>
  <c r="B103" i="24"/>
  <c r="A103" i="24"/>
  <c r="D102" i="24"/>
  <c r="C102" i="24"/>
  <c r="B102" i="24"/>
  <c r="A102" i="24"/>
  <c r="D101" i="24"/>
  <c r="C101" i="24"/>
  <c r="B101" i="24"/>
  <c r="A101" i="24"/>
  <c r="D100" i="24"/>
  <c r="C100" i="24"/>
  <c r="B100" i="24"/>
  <c r="A100" i="24"/>
  <c r="D99" i="24"/>
  <c r="C99" i="24"/>
  <c r="B99" i="24"/>
  <c r="A99" i="24"/>
  <c r="D98" i="24"/>
  <c r="C98" i="24"/>
  <c r="B98" i="24"/>
  <c r="A98" i="24"/>
  <c r="D97" i="24"/>
  <c r="C97" i="24"/>
  <c r="B97" i="24"/>
  <c r="A97" i="24"/>
  <c r="D96" i="24"/>
  <c r="C96" i="24"/>
  <c r="B96" i="24"/>
  <c r="A96" i="24"/>
  <c r="D95" i="24"/>
  <c r="C95" i="24"/>
  <c r="B95" i="24"/>
  <c r="A95" i="24"/>
  <c r="D94" i="24"/>
  <c r="C94" i="24"/>
  <c r="B94" i="24"/>
  <c r="A94" i="24"/>
  <c r="D93" i="24"/>
  <c r="C93" i="24"/>
  <c r="B93" i="24"/>
  <c r="A93" i="24"/>
  <c r="D92" i="24"/>
  <c r="C92" i="24"/>
  <c r="B92" i="24"/>
  <c r="A92" i="24"/>
  <c r="D91" i="24"/>
  <c r="C91" i="24"/>
  <c r="B91" i="24"/>
  <c r="A91" i="24"/>
  <c r="D90" i="24"/>
  <c r="C90" i="24"/>
  <c r="B90" i="24"/>
  <c r="A90" i="24"/>
  <c r="D89" i="24"/>
  <c r="C89" i="24"/>
  <c r="B89" i="24"/>
  <c r="A89" i="24"/>
  <c r="D88" i="24"/>
  <c r="C88" i="24"/>
  <c r="B88" i="24"/>
  <c r="A88" i="24"/>
  <c r="D87" i="24"/>
  <c r="C87" i="24"/>
  <c r="B87" i="24"/>
  <c r="A87" i="24"/>
  <c r="D86" i="24"/>
  <c r="C86" i="24"/>
  <c r="B86" i="24"/>
  <c r="A86" i="24"/>
  <c r="D85" i="24"/>
  <c r="C85" i="24"/>
  <c r="B85" i="24"/>
  <c r="A85" i="24"/>
  <c r="D84" i="24"/>
  <c r="C84" i="24"/>
  <c r="B84" i="24"/>
  <c r="A84" i="24"/>
  <c r="D83" i="24"/>
  <c r="C83" i="24"/>
  <c r="B83" i="24"/>
  <c r="A83" i="24"/>
  <c r="D82" i="24"/>
  <c r="C82" i="24"/>
  <c r="B82" i="24"/>
  <c r="A82" i="24"/>
  <c r="D81" i="24"/>
  <c r="C81" i="24"/>
  <c r="B81" i="24"/>
  <c r="A81" i="24"/>
  <c r="D80" i="24"/>
  <c r="C80" i="24"/>
  <c r="B80" i="24"/>
  <c r="A80" i="24"/>
  <c r="D79" i="24"/>
  <c r="C79" i="24"/>
  <c r="B79" i="24"/>
  <c r="A79" i="24"/>
  <c r="D78" i="24"/>
  <c r="C78" i="24"/>
  <c r="B78" i="24"/>
  <c r="A78" i="24"/>
  <c r="D77" i="24"/>
  <c r="C77" i="24"/>
  <c r="B77" i="24"/>
  <c r="A77" i="24"/>
  <c r="D76" i="24"/>
  <c r="C76" i="24"/>
  <c r="B76" i="24"/>
  <c r="A76" i="24"/>
  <c r="D75" i="24"/>
  <c r="C75" i="24"/>
  <c r="B75" i="24"/>
  <c r="A75" i="24"/>
  <c r="D74" i="24"/>
  <c r="C74" i="24"/>
  <c r="B74" i="24"/>
  <c r="A74" i="24"/>
  <c r="D73" i="24"/>
  <c r="C73" i="24"/>
  <c r="B73" i="24"/>
  <c r="A73" i="24"/>
  <c r="D72" i="24"/>
  <c r="C72" i="24"/>
  <c r="B72" i="24"/>
  <c r="A72" i="24"/>
  <c r="D71" i="24"/>
  <c r="C71" i="24"/>
  <c r="B71" i="24"/>
  <c r="A71" i="24"/>
  <c r="D70" i="24"/>
  <c r="C70" i="24"/>
  <c r="B70" i="24"/>
  <c r="A70" i="24"/>
  <c r="D69" i="24"/>
  <c r="C69" i="24"/>
  <c r="B69" i="24"/>
  <c r="A69" i="24"/>
  <c r="D68" i="24"/>
  <c r="C68" i="24"/>
  <c r="B68" i="24"/>
  <c r="A68" i="24"/>
  <c r="D67" i="24"/>
  <c r="C67" i="24"/>
  <c r="B67" i="24"/>
  <c r="A67" i="24"/>
  <c r="D66" i="24"/>
  <c r="C66" i="24"/>
  <c r="B66" i="24"/>
  <c r="A66" i="24"/>
  <c r="D65" i="24"/>
  <c r="C65" i="24"/>
  <c r="B65" i="24"/>
  <c r="A65" i="24"/>
  <c r="D64" i="24"/>
  <c r="C64" i="24"/>
  <c r="B64" i="24"/>
  <c r="A64" i="24"/>
  <c r="D63" i="24"/>
  <c r="C63" i="24"/>
  <c r="B63" i="24"/>
  <c r="A63" i="24"/>
  <c r="D62" i="24"/>
  <c r="C62" i="24"/>
  <c r="B62" i="24"/>
  <c r="A62" i="24"/>
  <c r="D61" i="24"/>
  <c r="C61" i="24"/>
  <c r="B61" i="24"/>
  <c r="A61" i="24"/>
  <c r="D60" i="24"/>
  <c r="C60" i="24"/>
  <c r="B60" i="24"/>
  <c r="A60" i="24"/>
  <c r="D59" i="24"/>
  <c r="C59" i="24"/>
  <c r="B59" i="24"/>
  <c r="A59" i="24"/>
  <c r="D58" i="24"/>
  <c r="C58" i="24"/>
  <c r="B58" i="24"/>
  <c r="A58" i="24"/>
  <c r="D57" i="24"/>
  <c r="C57" i="24"/>
  <c r="B57" i="24"/>
  <c r="A57" i="24"/>
  <c r="D56" i="24"/>
  <c r="C56" i="24"/>
  <c r="B56" i="24"/>
  <c r="A56" i="24"/>
  <c r="D55" i="24"/>
  <c r="C55" i="24"/>
  <c r="B55" i="24"/>
  <c r="A55" i="24"/>
  <c r="D54" i="24"/>
  <c r="C54" i="24"/>
  <c r="B54" i="24"/>
  <c r="A54" i="24"/>
  <c r="D53" i="24"/>
  <c r="C53" i="24"/>
  <c r="B53" i="24"/>
  <c r="A53" i="24"/>
  <c r="D52" i="24"/>
  <c r="C52" i="24"/>
  <c r="B52" i="24"/>
  <c r="A52" i="24"/>
  <c r="D51" i="24"/>
  <c r="C51" i="24"/>
  <c r="B51" i="24"/>
  <c r="A51" i="24"/>
  <c r="D50" i="24"/>
  <c r="C50" i="24"/>
  <c r="B50" i="24"/>
  <c r="A50" i="24"/>
  <c r="D49" i="24"/>
  <c r="C49" i="24"/>
  <c r="B49" i="24"/>
  <c r="A49" i="24"/>
  <c r="D48" i="24"/>
  <c r="C48" i="24"/>
  <c r="B48" i="24"/>
  <c r="A48" i="24"/>
  <c r="D47" i="24"/>
  <c r="C47" i="24"/>
  <c r="B47" i="24"/>
  <c r="A47" i="24"/>
  <c r="D46" i="24"/>
  <c r="C46" i="24"/>
  <c r="B46" i="24"/>
  <c r="A46" i="24"/>
  <c r="D45" i="24"/>
  <c r="C45" i="24"/>
  <c r="B45" i="24"/>
  <c r="A45" i="24"/>
  <c r="D44" i="24"/>
  <c r="C44" i="24"/>
  <c r="B44" i="24"/>
  <c r="A44" i="24"/>
  <c r="D43" i="24"/>
  <c r="C43" i="24"/>
  <c r="B43" i="24"/>
  <c r="A43" i="24"/>
  <c r="D42" i="24"/>
  <c r="C42" i="24"/>
  <c r="B42" i="24"/>
  <c r="A42" i="24"/>
  <c r="D41" i="24"/>
  <c r="C41" i="24"/>
  <c r="B41" i="24"/>
  <c r="A41" i="24"/>
  <c r="D40" i="24"/>
  <c r="C40" i="24"/>
  <c r="B40" i="24"/>
  <c r="A40" i="24"/>
  <c r="D39" i="24"/>
  <c r="C39" i="24"/>
  <c r="B39" i="24"/>
  <c r="A39" i="24"/>
  <c r="D38" i="24"/>
  <c r="C38" i="24"/>
  <c r="B38" i="24"/>
  <c r="A38" i="24"/>
  <c r="D37" i="24"/>
  <c r="C37" i="24"/>
  <c r="B37" i="24"/>
  <c r="A37" i="24"/>
  <c r="D36" i="24"/>
  <c r="C36" i="24"/>
  <c r="B36" i="24"/>
  <c r="A36" i="24"/>
  <c r="D35" i="24"/>
  <c r="C35" i="24"/>
  <c r="B35" i="24"/>
  <c r="A35" i="24"/>
  <c r="D34" i="24"/>
  <c r="C34" i="24"/>
  <c r="B34" i="24"/>
  <c r="A34" i="24"/>
  <c r="D33" i="24"/>
  <c r="C33" i="24"/>
  <c r="B33" i="24"/>
  <c r="A33" i="24"/>
  <c r="D32" i="24"/>
  <c r="C32" i="24"/>
  <c r="B32" i="24"/>
  <c r="A32" i="24"/>
  <c r="D31" i="24"/>
  <c r="C31" i="24"/>
  <c r="B31" i="24"/>
  <c r="A31" i="24"/>
  <c r="D30" i="24"/>
  <c r="C30" i="24"/>
  <c r="B30" i="24"/>
  <c r="A30" i="24"/>
  <c r="D29" i="24"/>
  <c r="C29" i="24"/>
  <c r="B29" i="24"/>
  <c r="A29" i="24"/>
  <c r="D28" i="24"/>
  <c r="C28" i="24"/>
  <c r="B28" i="24"/>
  <c r="A28" i="24"/>
  <c r="D27" i="24"/>
  <c r="C27" i="24"/>
  <c r="B27" i="24"/>
  <c r="A27" i="24"/>
  <c r="D26" i="24"/>
  <c r="C26" i="24"/>
  <c r="B26" i="24"/>
  <c r="A26" i="24"/>
  <c r="D25" i="24"/>
  <c r="C25" i="24"/>
  <c r="B25" i="24"/>
  <c r="A25" i="24"/>
  <c r="D24" i="24"/>
  <c r="C24" i="24"/>
  <c r="B24" i="24"/>
  <c r="A24" i="24"/>
  <c r="D23" i="24"/>
  <c r="C23" i="24"/>
  <c r="B23" i="24"/>
  <c r="A23" i="24"/>
  <c r="D22" i="24"/>
  <c r="C22" i="24"/>
  <c r="B22" i="24"/>
  <c r="A22" i="24"/>
  <c r="D21" i="24"/>
  <c r="C21" i="24"/>
  <c r="B21" i="24"/>
  <c r="A21" i="24"/>
  <c r="D20" i="24"/>
  <c r="C20" i="24"/>
  <c r="B20" i="24"/>
  <c r="A20" i="24"/>
  <c r="D19" i="24"/>
  <c r="C19" i="24"/>
  <c r="B19" i="24"/>
  <c r="A19" i="24"/>
  <c r="D18" i="24"/>
  <c r="C18" i="24"/>
  <c r="B18" i="24"/>
  <c r="A18" i="24"/>
  <c r="D17" i="24"/>
  <c r="C17" i="24"/>
  <c r="B17" i="24"/>
  <c r="A17" i="24"/>
  <c r="D16" i="24"/>
  <c r="C16" i="24"/>
  <c r="B16" i="24"/>
  <c r="A16" i="24"/>
  <c r="D15" i="24"/>
  <c r="C15" i="24"/>
  <c r="B15" i="24"/>
  <c r="A15" i="24"/>
  <c r="D14" i="24"/>
  <c r="C14" i="24"/>
  <c r="B14" i="24"/>
  <c r="A14" i="24"/>
  <c r="D13" i="24"/>
  <c r="C13" i="24"/>
  <c r="B13" i="24"/>
  <c r="A13" i="24"/>
  <c r="D12" i="24"/>
  <c r="C12" i="24"/>
  <c r="B12" i="24"/>
  <c r="A12" i="24"/>
  <c r="D11" i="24"/>
  <c r="C11" i="24"/>
  <c r="B11" i="24"/>
  <c r="A11" i="24"/>
  <c r="D10" i="24"/>
  <c r="C10" i="24"/>
  <c r="B10" i="24"/>
  <c r="A10" i="24"/>
  <c r="D9" i="24"/>
  <c r="C9" i="24"/>
  <c r="B9" i="24"/>
  <c r="A9" i="24"/>
  <c r="D8" i="24"/>
  <c r="C8" i="24"/>
  <c r="B8" i="24"/>
  <c r="A8" i="24"/>
  <c r="D7" i="24"/>
  <c r="C7" i="24"/>
  <c r="B7" i="24"/>
  <c r="A7" i="24"/>
  <c r="D6" i="24"/>
  <c r="C6" i="24"/>
  <c r="B6" i="24"/>
  <c r="A6" i="24"/>
  <c r="D5" i="24"/>
  <c r="C5" i="24"/>
  <c r="B5" i="24"/>
  <c r="A5" i="24"/>
  <c r="D4" i="24"/>
  <c r="C4" i="24"/>
  <c r="B4" i="24"/>
  <c r="A4" i="24"/>
  <c r="D3" i="24"/>
  <c r="C3" i="24"/>
  <c r="B3" i="24"/>
  <c r="A3" i="24"/>
  <c r="T3" i="9"/>
  <c r="T4" i="9"/>
  <c r="T5" i="9"/>
  <c r="T6" i="9"/>
  <c r="T7" i="9"/>
  <c r="T8" i="9"/>
  <c r="T9" i="9"/>
  <c r="T10" i="9"/>
  <c r="T11" i="9"/>
  <c r="T12" i="9"/>
  <c r="T13" i="9"/>
  <c r="T14" i="9"/>
  <c r="T15" i="9"/>
  <c r="T16" i="9"/>
  <c r="T17" i="9"/>
  <c r="T18" i="9"/>
  <c r="T19" i="9"/>
  <c r="T20" i="9"/>
  <c r="T21" i="9"/>
  <c r="T22" i="9"/>
  <c r="T23" i="9"/>
  <c r="T24" i="9"/>
  <c r="T25" i="9"/>
  <c r="T26" i="9"/>
  <c r="T27" i="9"/>
  <c r="T28" i="9"/>
  <c r="T29" i="9"/>
  <c r="T30" i="9"/>
  <c r="T31" i="9"/>
  <c r="T32" i="9"/>
  <c r="T33" i="9"/>
  <c r="T34" i="9"/>
  <c r="T35" i="9"/>
  <c r="T36" i="9"/>
  <c r="T37" i="9"/>
  <c r="T38" i="9"/>
  <c r="T39" i="9"/>
  <c r="T40" i="9"/>
  <c r="T41" i="9"/>
  <c r="T42" i="9"/>
  <c r="T43" i="9"/>
  <c r="T44" i="9"/>
  <c r="T45" i="9"/>
  <c r="T46" i="9"/>
  <c r="T47" i="9"/>
  <c r="T48" i="9"/>
  <c r="T49" i="9"/>
  <c r="T50" i="9"/>
  <c r="T51" i="9"/>
  <c r="T52" i="9"/>
  <c r="T53" i="9"/>
  <c r="T54" i="9"/>
  <c r="T55" i="9"/>
  <c r="T56" i="9"/>
  <c r="T57" i="9"/>
  <c r="T58" i="9"/>
  <c r="T59" i="9"/>
  <c r="T60" i="9"/>
  <c r="T61" i="9"/>
  <c r="T62" i="9"/>
  <c r="T63" i="9"/>
  <c r="T64" i="9"/>
  <c r="T65" i="9"/>
  <c r="T66" i="9"/>
  <c r="T67" i="9"/>
  <c r="T68" i="9"/>
  <c r="T69" i="9"/>
  <c r="T70" i="9"/>
  <c r="T71" i="9"/>
  <c r="T72" i="9"/>
  <c r="T73" i="9"/>
  <c r="T74" i="9"/>
  <c r="T75" i="9"/>
  <c r="T76" i="9"/>
  <c r="T77" i="9"/>
  <c r="T78" i="9"/>
  <c r="T79" i="9"/>
  <c r="T80" i="9"/>
  <c r="T81" i="9"/>
  <c r="T82" i="9"/>
  <c r="T83" i="9"/>
  <c r="T84" i="9"/>
  <c r="T85" i="9"/>
  <c r="T86" i="9"/>
  <c r="T87" i="9"/>
  <c r="T88" i="9"/>
  <c r="T89" i="9"/>
  <c r="T90" i="9"/>
  <c r="T91" i="9"/>
  <c r="T92" i="9"/>
  <c r="T93" i="9"/>
  <c r="T94" i="9"/>
  <c r="T95" i="9"/>
  <c r="T96" i="9"/>
  <c r="T97" i="9"/>
  <c r="T98" i="9"/>
  <c r="T99" i="9"/>
  <c r="T100" i="9"/>
  <c r="T101" i="9"/>
  <c r="T102" i="9"/>
  <c r="T103" i="9"/>
  <c r="T104" i="9"/>
  <c r="T105" i="9"/>
  <c r="T106" i="9"/>
  <c r="T107" i="9"/>
  <c r="T108" i="9"/>
  <c r="T109" i="9"/>
  <c r="T110" i="9"/>
  <c r="T111" i="9"/>
  <c r="T112" i="9"/>
  <c r="T113" i="9"/>
  <c r="T114" i="9"/>
  <c r="T115" i="9"/>
  <c r="T116" i="9"/>
  <c r="T117" i="9"/>
  <c r="T118" i="9"/>
  <c r="T119" i="9"/>
  <c r="T120" i="9"/>
  <c r="T121" i="9"/>
  <c r="T122" i="9"/>
  <c r="T123" i="9"/>
  <c r="T124" i="9"/>
  <c r="T125" i="9"/>
  <c r="T126" i="9"/>
  <c r="T127" i="9"/>
  <c r="T128" i="9"/>
  <c r="T129" i="9"/>
  <c r="T130" i="9"/>
  <c r="T131" i="9"/>
  <c r="T132" i="9"/>
  <c r="T133" i="9"/>
  <c r="T134" i="9"/>
  <c r="T135" i="9"/>
  <c r="T136" i="9"/>
  <c r="T137" i="9"/>
  <c r="T138" i="9"/>
  <c r="T139" i="9"/>
  <c r="T140" i="9"/>
  <c r="T141" i="9"/>
  <c r="T142" i="9"/>
  <c r="T143" i="9"/>
  <c r="T144" i="9"/>
  <c r="T145" i="9"/>
  <c r="T146" i="9"/>
  <c r="T147" i="9"/>
  <c r="T148" i="9"/>
  <c r="T149" i="9"/>
  <c r="T150" i="9"/>
  <c r="T151" i="9"/>
  <c r="T152" i="9"/>
  <c r="T153" i="9"/>
  <c r="T154" i="9"/>
  <c r="T155" i="9"/>
  <c r="T156" i="9"/>
  <c r="T157" i="9"/>
  <c r="T158" i="9"/>
  <c r="T159" i="9"/>
  <c r="T160" i="9"/>
  <c r="T161" i="9"/>
  <c r="T162" i="9"/>
  <c r="T163" i="9"/>
  <c r="T164" i="9"/>
  <c r="T165" i="9"/>
  <c r="T166" i="9"/>
  <c r="T167" i="9"/>
  <c r="T168" i="9"/>
  <c r="T169" i="9"/>
  <c r="T170" i="9"/>
  <c r="T171" i="9"/>
  <c r="T172" i="9"/>
  <c r="T173" i="9"/>
  <c r="T174" i="9"/>
  <c r="T175" i="9"/>
  <c r="T176" i="9"/>
  <c r="T177" i="9"/>
  <c r="T178" i="9"/>
  <c r="T179" i="9"/>
  <c r="T180" i="9"/>
  <c r="T181" i="9"/>
  <c r="T182" i="9"/>
  <c r="T183" i="9"/>
  <c r="T184" i="9"/>
  <c r="T185" i="9"/>
  <c r="T186" i="9"/>
  <c r="T187" i="9"/>
  <c r="T188" i="9"/>
  <c r="T189" i="9"/>
  <c r="T190" i="9"/>
  <c r="T191" i="9"/>
  <c r="T192" i="9"/>
  <c r="T193" i="9"/>
  <c r="T194" i="9"/>
  <c r="T195" i="9"/>
  <c r="T196" i="9"/>
  <c r="T197" i="9"/>
  <c r="T198" i="9"/>
  <c r="T199" i="9"/>
  <c r="T200" i="9"/>
  <c r="T201" i="9"/>
  <c r="S3" i="9"/>
  <c r="S4" i="9"/>
  <c r="S5" i="9"/>
  <c r="S6" i="9"/>
  <c r="S7" i="9"/>
  <c r="S8" i="9"/>
  <c r="S9" i="9"/>
  <c r="S10" i="9"/>
  <c r="S11" i="9"/>
  <c r="S12" i="9"/>
  <c r="S13" i="9"/>
  <c r="S14" i="9"/>
  <c r="S15" i="9"/>
  <c r="S16" i="9"/>
  <c r="S17" i="9"/>
  <c r="S18" i="9"/>
  <c r="S19" i="9"/>
  <c r="S20" i="9"/>
  <c r="S21" i="9"/>
  <c r="S22" i="9"/>
  <c r="S23" i="9"/>
  <c r="S24" i="9"/>
  <c r="S25" i="9"/>
  <c r="S26" i="9"/>
  <c r="S27" i="9"/>
  <c r="S28" i="9"/>
  <c r="S29" i="9"/>
  <c r="S30" i="9"/>
  <c r="S31" i="9"/>
  <c r="S32" i="9"/>
  <c r="S33" i="9"/>
  <c r="S34" i="9"/>
  <c r="S35" i="9"/>
  <c r="S36" i="9"/>
  <c r="S37" i="9"/>
  <c r="S38" i="9"/>
  <c r="S39" i="9"/>
  <c r="S40" i="9"/>
  <c r="S41" i="9"/>
  <c r="S42" i="9"/>
  <c r="S43" i="9"/>
  <c r="S44" i="9"/>
  <c r="S45" i="9"/>
  <c r="S46" i="9"/>
  <c r="S47" i="9"/>
  <c r="S48" i="9"/>
  <c r="S49" i="9"/>
  <c r="S50" i="9"/>
  <c r="S51" i="9"/>
  <c r="S52" i="9"/>
  <c r="S53" i="9"/>
  <c r="S54" i="9"/>
  <c r="S55" i="9"/>
  <c r="S56" i="9"/>
  <c r="S57" i="9"/>
  <c r="S58" i="9"/>
  <c r="S59" i="9"/>
  <c r="S60" i="9"/>
  <c r="S61" i="9"/>
  <c r="S62" i="9"/>
  <c r="S63" i="9"/>
  <c r="S64" i="9"/>
  <c r="S65" i="9"/>
  <c r="S66" i="9"/>
  <c r="S67" i="9"/>
  <c r="S68" i="9"/>
  <c r="S69" i="9"/>
  <c r="S70" i="9"/>
  <c r="S71" i="9"/>
  <c r="S72" i="9"/>
  <c r="S73" i="9"/>
  <c r="S74" i="9"/>
  <c r="S75" i="9"/>
  <c r="S76" i="9"/>
  <c r="S77" i="9"/>
  <c r="S78" i="9"/>
  <c r="S79" i="9"/>
  <c r="S80" i="9"/>
  <c r="S81" i="9"/>
  <c r="S82" i="9"/>
  <c r="S83" i="9"/>
  <c r="S84" i="9"/>
  <c r="S85" i="9"/>
  <c r="S86" i="9"/>
  <c r="S87" i="9"/>
  <c r="S88" i="9"/>
  <c r="S89" i="9"/>
  <c r="S90" i="9"/>
  <c r="S91" i="9"/>
  <c r="S92" i="9"/>
  <c r="S93" i="9"/>
  <c r="S94" i="9"/>
  <c r="S95" i="9"/>
  <c r="S96" i="9"/>
  <c r="S97" i="9"/>
  <c r="S98" i="9"/>
  <c r="S99" i="9"/>
  <c r="S100" i="9"/>
  <c r="S101" i="9"/>
  <c r="S102" i="9"/>
  <c r="S103" i="9"/>
  <c r="S104" i="9"/>
  <c r="S105" i="9"/>
  <c r="S106" i="9"/>
  <c r="S107" i="9"/>
  <c r="S108" i="9"/>
  <c r="S109" i="9"/>
  <c r="S110" i="9"/>
  <c r="S111" i="9"/>
  <c r="S112" i="9"/>
  <c r="S113" i="9"/>
  <c r="S114" i="9"/>
  <c r="S115" i="9"/>
  <c r="S116" i="9"/>
  <c r="S117" i="9"/>
  <c r="S118" i="9"/>
  <c r="S119" i="9"/>
  <c r="S120" i="9"/>
  <c r="S121" i="9"/>
  <c r="S122" i="9"/>
  <c r="S123" i="9"/>
  <c r="S124" i="9"/>
  <c r="S125" i="9"/>
  <c r="S126" i="9"/>
  <c r="S127" i="9"/>
  <c r="S128" i="9"/>
  <c r="S129" i="9"/>
  <c r="S130" i="9"/>
  <c r="S131" i="9"/>
  <c r="S132" i="9"/>
  <c r="S133" i="9"/>
  <c r="S134" i="9"/>
  <c r="S135" i="9"/>
  <c r="S136" i="9"/>
  <c r="S137" i="9"/>
  <c r="S138" i="9"/>
  <c r="S139" i="9"/>
  <c r="S140" i="9"/>
  <c r="S141" i="9"/>
  <c r="S142" i="9"/>
  <c r="S143" i="9"/>
  <c r="S144" i="9"/>
  <c r="S145" i="9"/>
  <c r="S146" i="9"/>
  <c r="S147" i="9"/>
  <c r="S148" i="9"/>
  <c r="S149" i="9"/>
  <c r="S150" i="9"/>
  <c r="S151" i="9"/>
  <c r="S152" i="9"/>
  <c r="S153" i="9"/>
  <c r="S154" i="9"/>
  <c r="S155" i="9"/>
  <c r="S156" i="9"/>
  <c r="S157" i="9"/>
  <c r="S158" i="9"/>
  <c r="S159" i="9"/>
  <c r="S160" i="9"/>
  <c r="S161" i="9"/>
  <c r="S162" i="9"/>
  <c r="S163" i="9"/>
  <c r="S164" i="9"/>
  <c r="S165" i="9"/>
  <c r="S166" i="9"/>
  <c r="S167" i="9"/>
  <c r="S168" i="9"/>
  <c r="S169" i="9"/>
  <c r="S170" i="9"/>
  <c r="S171" i="9"/>
  <c r="S172" i="9"/>
  <c r="S173" i="9"/>
  <c r="S174" i="9"/>
  <c r="S175" i="9"/>
  <c r="S176" i="9"/>
  <c r="S177" i="9"/>
  <c r="S178" i="9"/>
  <c r="S179" i="9"/>
  <c r="S180" i="9"/>
  <c r="S181" i="9"/>
  <c r="S182" i="9"/>
  <c r="S183" i="9"/>
  <c r="S184" i="9"/>
  <c r="S185" i="9"/>
  <c r="S186" i="9"/>
  <c r="S187" i="9"/>
  <c r="S188" i="9"/>
  <c r="S189" i="9"/>
  <c r="S190" i="9"/>
  <c r="S191" i="9"/>
  <c r="S192" i="9"/>
  <c r="S193" i="9"/>
  <c r="S194" i="9"/>
  <c r="S195" i="9"/>
  <c r="S196" i="9"/>
  <c r="S197" i="9"/>
  <c r="S198" i="9"/>
  <c r="S199" i="9"/>
  <c r="S200" i="9"/>
  <c r="S201" i="9"/>
  <c r="R3" i="9"/>
  <c r="R4" i="9"/>
  <c r="R5" i="9"/>
  <c r="R6" i="9"/>
  <c r="R7" i="9"/>
  <c r="R8" i="9"/>
  <c r="R9" i="9"/>
  <c r="R10" i="9"/>
  <c r="R11" i="9"/>
  <c r="R12" i="9"/>
  <c r="R13" i="9"/>
  <c r="R14" i="9"/>
  <c r="R15" i="9"/>
  <c r="R16" i="9"/>
  <c r="R17" i="9"/>
  <c r="R18" i="9"/>
  <c r="R19" i="9"/>
  <c r="R20" i="9"/>
  <c r="R21" i="9"/>
  <c r="R22" i="9"/>
  <c r="R23" i="9"/>
  <c r="R24" i="9"/>
  <c r="R25" i="9"/>
  <c r="R26" i="9"/>
  <c r="R27" i="9"/>
  <c r="R28" i="9"/>
  <c r="R29" i="9"/>
  <c r="R30" i="9"/>
  <c r="R31" i="9"/>
  <c r="R32" i="9"/>
  <c r="R33" i="9"/>
  <c r="R34" i="9"/>
  <c r="R35" i="9"/>
  <c r="R36" i="9"/>
  <c r="R37" i="9"/>
  <c r="R38" i="9"/>
  <c r="R39" i="9"/>
  <c r="R40" i="9"/>
  <c r="R41" i="9"/>
  <c r="R42" i="9"/>
  <c r="R43" i="9"/>
  <c r="R44" i="9"/>
  <c r="R45" i="9"/>
  <c r="R46" i="9"/>
  <c r="R47" i="9"/>
  <c r="R48" i="9"/>
  <c r="R49" i="9"/>
  <c r="R50" i="9"/>
  <c r="R51" i="9"/>
  <c r="R52" i="9"/>
  <c r="R53" i="9"/>
  <c r="R54" i="9"/>
  <c r="R55" i="9"/>
  <c r="R56" i="9"/>
  <c r="R57" i="9"/>
  <c r="R58" i="9"/>
  <c r="R59" i="9"/>
  <c r="R60" i="9"/>
  <c r="R61" i="9"/>
  <c r="R62" i="9"/>
  <c r="R63" i="9"/>
  <c r="R64" i="9"/>
  <c r="R65" i="9"/>
  <c r="R66" i="9"/>
  <c r="R67" i="9"/>
  <c r="R68" i="9"/>
  <c r="R69" i="9"/>
  <c r="R70" i="9"/>
  <c r="R71" i="9"/>
  <c r="R72" i="9"/>
  <c r="R73" i="9"/>
  <c r="R74" i="9"/>
  <c r="R75" i="9"/>
  <c r="R76" i="9"/>
  <c r="R77" i="9"/>
  <c r="R78" i="9"/>
  <c r="R79" i="9"/>
  <c r="R80" i="9"/>
  <c r="R81" i="9"/>
  <c r="R82" i="9"/>
  <c r="R83" i="9"/>
  <c r="R84" i="9"/>
  <c r="R85" i="9"/>
  <c r="R86" i="9"/>
  <c r="R87" i="9"/>
  <c r="R88" i="9"/>
  <c r="R89" i="9"/>
  <c r="R90" i="9"/>
  <c r="R91" i="9"/>
  <c r="R92" i="9"/>
  <c r="R93" i="9"/>
  <c r="R94" i="9"/>
  <c r="R95" i="9"/>
  <c r="R96" i="9"/>
  <c r="R97" i="9"/>
  <c r="R98" i="9"/>
  <c r="R99" i="9"/>
  <c r="R100" i="9"/>
  <c r="R101" i="9"/>
  <c r="R102" i="9"/>
  <c r="R103" i="9"/>
  <c r="R104" i="9"/>
  <c r="R105" i="9"/>
  <c r="R106" i="9"/>
  <c r="R107" i="9"/>
  <c r="R108" i="9"/>
  <c r="R109" i="9"/>
  <c r="R110" i="9"/>
  <c r="R111" i="9"/>
  <c r="R112" i="9"/>
  <c r="R113" i="9"/>
  <c r="R114" i="9"/>
  <c r="R115" i="9"/>
  <c r="R116" i="9"/>
  <c r="R117" i="9"/>
  <c r="R118" i="9"/>
  <c r="R119" i="9"/>
  <c r="R120" i="9"/>
  <c r="R121" i="9"/>
  <c r="R122" i="9"/>
  <c r="R123" i="9"/>
  <c r="R124" i="9"/>
  <c r="R125" i="9"/>
  <c r="R126" i="9"/>
  <c r="R127" i="9"/>
  <c r="R128" i="9"/>
  <c r="R129" i="9"/>
  <c r="R130" i="9"/>
  <c r="R131" i="9"/>
  <c r="R132" i="9"/>
  <c r="R133" i="9"/>
  <c r="R134" i="9"/>
  <c r="R135" i="9"/>
  <c r="R136" i="9"/>
  <c r="R137" i="9"/>
  <c r="R138" i="9"/>
  <c r="R139" i="9"/>
  <c r="R140" i="9"/>
  <c r="R141" i="9"/>
  <c r="R142" i="9"/>
  <c r="R143" i="9"/>
  <c r="R144" i="9"/>
  <c r="R145" i="9"/>
  <c r="R146" i="9"/>
  <c r="R147" i="9"/>
  <c r="R148" i="9"/>
  <c r="R149" i="9"/>
  <c r="R150" i="9"/>
  <c r="R151" i="9"/>
  <c r="R152" i="9"/>
  <c r="R153" i="9"/>
  <c r="R154" i="9"/>
  <c r="R155" i="9"/>
  <c r="R156" i="9"/>
  <c r="R157" i="9"/>
  <c r="R158" i="9"/>
  <c r="R159" i="9"/>
  <c r="R160" i="9"/>
  <c r="R161" i="9"/>
  <c r="R162" i="9"/>
  <c r="R163" i="9"/>
  <c r="R164" i="9"/>
  <c r="R165" i="9"/>
  <c r="R166" i="9"/>
  <c r="R167" i="9"/>
  <c r="R168" i="9"/>
  <c r="R169" i="9"/>
  <c r="R170" i="9"/>
  <c r="R171" i="9"/>
  <c r="R172" i="9"/>
  <c r="R173" i="9"/>
  <c r="R174" i="9"/>
  <c r="R175" i="9"/>
  <c r="R176" i="9"/>
  <c r="R177" i="9"/>
  <c r="R178" i="9"/>
  <c r="R179" i="9"/>
  <c r="R180" i="9"/>
  <c r="R181" i="9"/>
  <c r="R182" i="9"/>
  <c r="R183" i="9"/>
  <c r="R184" i="9"/>
  <c r="R185" i="9"/>
  <c r="R186" i="9"/>
  <c r="R187" i="9"/>
  <c r="R188" i="9"/>
  <c r="R189" i="9"/>
  <c r="R190" i="9"/>
  <c r="R191" i="9"/>
  <c r="R192" i="9"/>
  <c r="R193" i="9"/>
  <c r="R194" i="9"/>
  <c r="R195" i="9"/>
  <c r="R196" i="9"/>
  <c r="R197" i="9"/>
  <c r="R198" i="9"/>
  <c r="R199" i="9"/>
  <c r="R200" i="9"/>
  <c r="R201" i="9"/>
  <c r="Q3" i="9"/>
  <c r="Q4" i="9"/>
  <c r="Q5" i="9"/>
  <c r="Q6" i="9"/>
  <c r="Q7" i="9"/>
  <c r="Q8" i="9"/>
  <c r="Q9" i="9"/>
  <c r="Q10" i="9"/>
  <c r="Q11" i="9"/>
  <c r="Q12" i="9"/>
  <c r="Q13" i="9"/>
  <c r="Q14" i="9"/>
  <c r="Q15" i="9"/>
  <c r="Q16" i="9"/>
  <c r="Q17" i="9"/>
  <c r="Q18" i="9"/>
  <c r="Q19" i="9"/>
  <c r="Q20" i="9"/>
  <c r="Q21" i="9"/>
  <c r="Q22" i="9"/>
  <c r="Q23" i="9"/>
  <c r="Q24" i="9"/>
  <c r="Q25" i="9"/>
  <c r="Q26" i="9"/>
  <c r="Q27" i="9"/>
  <c r="Q28" i="9"/>
  <c r="Q29" i="9"/>
  <c r="Q30" i="9"/>
  <c r="Q31" i="9"/>
  <c r="Q32" i="9"/>
  <c r="Q33" i="9"/>
  <c r="Q34" i="9"/>
  <c r="Q35" i="9"/>
  <c r="Q36" i="9"/>
  <c r="Q37" i="9"/>
  <c r="Q38" i="9"/>
  <c r="Q39" i="9"/>
  <c r="Q40" i="9"/>
  <c r="Q41" i="9"/>
  <c r="Q42" i="9"/>
  <c r="Q43" i="9"/>
  <c r="Q44" i="9"/>
  <c r="Q45" i="9"/>
  <c r="Q46" i="9"/>
  <c r="Q47" i="9"/>
  <c r="Q48" i="9"/>
  <c r="Q49" i="9"/>
  <c r="Q50" i="9"/>
  <c r="Q51" i="9"/>
  <c r="Q52" i="9"/>
  <c r="Q53" i="9"/>
  <c r="Q54" i="9"/>
  <c r="Q55" i="9"/>
  <c r="Q56" i="9"/>
  <c r="Q57" i="9"/>
  <c r="Q58" i="9"/>
  <c r="Q59" i="9"/>
  <c r="Q60" i="9"/>
  <c r="Q61" i="9"/>
  <c r="Q62" i="9"/>
  <c r="Q63" i="9"/>
  <c r="Q64" i="9"/>
  <c r="Q65" i="9"/>
  <c r="Q66" i="9"/>
  <c r="Q67" i="9"/>
  <c r="Q68" i="9"/>
  <c r="Q69" i="9"/>
  <c r="Q70" i="9"/>
  <c r="Q71" i="9"/>
  <c r="Q72" i="9"/>
  <c r="Q73" i="9"/>
  <c r="Q74" i="9"/>
  <c r="Q75" i="9"/>
  <c r="Q76" i="9"/>
  <c r="Q77" i="9"/>
  <c r="Q78" i="9"/>
  <c r="Q79" i="9"/>
  <c r="Q80" i="9"/>
  <c r="Q81" i="9"/>
  <c r="Q82" i="9"/>
  <c r="Q83" i="9"/>
  <c r="Q84" i="9"/>
  <c r="Q85" i="9"/>
  <c r="Q86" i="9"/>
  <c r="Q87" i="9"/>
  <c r="Q88" i="9"/>
  <c r="Q89" i="9"/>
  <c r="Q90" i="9"/>
  <c r="Q91" i="9"/>
  <c r="Q92" i="9"/>
  <c r="Q93" i="9"/>
  <c r="Q94" i="9"/>
  <c r="Q95" i="9"/>
  <c r="Q96" i="9"/>
  <c r="Q97" i="9"/>
  <c r="Q98" i="9"/>
  <c r="Q99" i="9"/>
  <c r="Q100" i="9"/>
  <c r="Q101" i="9"/>
  <c r="Q102" i="9"/>
  <c r="Q103" i="9"/>
  <c r="Q104" i="9"/>
  <c r="Q105" i="9"/>
  <c r="Q106" i="9"/>
  <c r="Q107" i="9"/>
  <c r="Q108" i="9"/>
  <c r="Q109" i="9"/>
  <c r="Q110" i="9"/>
  <c r="Q111" i="9"/>
  <c r="Q112" i="9"/>
  <c r="Q113" i="9"/>
  <c r="Q114" i="9"/>
  <c r="Q115" i="9"/>
  <c r="Q116" i="9"/>
  <c r="Q117" i="9"/>
  <c r="Q118" i="9"/>
  <c r="Q119" i="9"/>
  <c r="Q120" i="9"/>
  <c r="Q121" i="9"/>
  <c r="Q122" i="9"/>
  <c r="Q123" i="9"/>
  <c r="Q124" i="9"/>
  <c r="Q125" i="9"/>
  <c r="Q126" i="9"/>
  <c r="Q127" i="9"/>
  <c r="Q128" i="9"/>
  <c r="Q129" i="9"/>
  <c r="Q130" i="9"/>
  <c r="Q131" i="9"/>
  <c r="Q132" i="9"/>
  <c r="Q133" i="9"/>
  <c r="Q134" i="9"/>
  <c r="Q135" i="9"/>
  <c r="Q136" i="9"/>
  <c r="Q137" i="9"/>
  <c r="Q138" i="9"/>
  <c r="Q139" i="9"/>
  <c r="Q140" i="9"/>
  <c r="Q141" i="9"/>
  <c r="Q142" i="9"/>
  <c r="Q143" i="9"/>
  <c r="Q144" i="9"/>
  <c r="Q145" i="9"/>
  <c r="Q146" i="9"/>
  <c r="Q147" i="9"/>
  <c r="Q148" i="9"/>
  <c r="Q149" i="9"/>
  <c r="Q150" i="9"/>
  <c r="Q151" i="9"/>
  <c r="Q152" i="9"/>
  <c r="Q153" i="9"/>
  <c r="Q154" i="9"/>
  <c r="Q155" i="9"/>
  <c r="Q156" i="9"/>
  <c r="Q157" i="9"/>
  <c r="Q158" i="9"/>
  <c r="Q159" i="9"/>
  <c r="Q160" i="9"/>
  <c r="Q161" i="9"/>
  <c r="Q162" i="9"/>
  <c r="Q163" i="9"/>
  <c r="Q164" i="9"/>
  <c r="Q165" i="9"/>
  <c r="Q166" i="9"/>
  <c r="Q167" i="9"/>
  <c r="Q168" i="9"/>
  <c r="Q169" i="9"/>
  <c r="Q170" i="9"/>
  <c r="Q171" i="9"/>
  <c r="Q172" i="9"/>
  <c r="Q173" i="9"/>
  <c r="Q174" i="9"/>
  <c r="Q175" i="9"/>
  <c r="Q176" i="9"/>
  <c r="Q177" i="9"/>
  <c r="Q178" i="9"/>
  <c r="Q179" i="9"/>
  <c r="Q180" i="9"/>
  <c r="Q181" i="9"/>
  <c r="Q182" i="9"/>
  <c r="Q183" i="9"/>
  <c r="Q184" i="9"/>
  <c r="Q185" i="9"/>
  <c r="Q186" i="9"/>
  <c r="Q187" i="9"/>
  <c r="Q188" i="9"/>
  <c r="Q189" i="9"/>
  <c r="Q190" i="9"/>
  <c r="Q191" i="9"/>
  <c r="Q192" i="9"/>
  <c r="Q193" i="9"/>
  <c r="Q194" i="9"/>
  <c r="Q195" i="9"/>
  <c r="Q196" i="9"/>
  <c r="Q197" i="9"/>
  <c r="Q198" i="9"/>
  <c r="Q199" i="9"/>
  <c r="Q200" i="9"/>
  <c r="Q201" i="9"/>
  <c r="A2" i="24" l="1"/>
  <c r="C2" i="24"/>
  <c r="B2" i="24"/>
  <c r="D2" i="24"/>
  <c r="I3" i="24" l="1"/>
  <c r="I11" i="24"/>
  <c r="I19" i="24"/>
  <c r="I4" i="24"/>
  <c r="I12" i="24"/>
  <c r="I20" i="24"/>
  <c r="I5" i="24"/>
  <c r="I13" i="24"/>
  <c r="I21" i="24"/>
  <c r="I6" i="24"/>
  <c r="I14" i="24"/>
  <c r="I22" i="24"/>
  <c r="I26" i="24"/>
  <c r="I7" i="24"/>
  <c r="I15" i="24"/>
  <c r="I23" i="24"/>
  <c r="I18" i="24"/>
  <c r="I8" i="24"/>
  <c r="I16" i="24"/>
  <c r="I24" i="24"/>
  <c r="I9" i="24"/>
  <c r="I17" i="24"/>
  <c r="I25" i="24"/>
  <c r="I10" i="24"/>
  <c r="I2" i="24"/>
  <c r="P3" i="9"/>
  <c r="P4" i="9"/>
  <c r="P5" i="9"/>
  <c r="P6" i="9"/>
  <c r="P7" i="9"/>
  <c r="P8" i="9"/>
  <c r="P9" i="9"/>
  <c r="P10" i="9"/>
  <c r="P11" i="9"/>
  <c r="P12" i="9"/>
  <c r="P13" i="9"/>
  <c r="P14" i="9"/>
  <c r="P15" i="9"/>
  <c r="P16" i="9"/>
  <c r="P17" i="9"/>
  <c r="P18" i="9"/>
  <c r="P19" i="9"/>
  <c r="P20" i="9"/>
  <c r="P21" i="9"/>
  <c r="P22" i="9"/>
  <c r="P23" i="9"/>
  <c r="P24" i="9"/>
  <c r="P25" i="9"/>
  <c r="P26" i="9"/>
  <c r="P27" i="9"/>
  <c r="P28" i="9"/>
  <c r="P29" i="9"/>
  <c r="P30" i="9"/>
  <c r="P31" i="9"/>
  <c r="P32" i="9"/>
  <c r="P33" i="9"/>
  <c r="P34" i="9"/>
  <c r="P35" i="9"/>
  <c r="P36" i="9"/>
  <c r="P37" i="9"/>
  <c r="P38" i="9"/>
  <c r="P39" i="9"/>
  <c r="P40" i="9"/>
  <c r="P41" i="9"/>
  <c r="P42" i="9"/>
  <c r="P43" i="9"/>
  <c r="P44" i="9"/>
  <c r="P45" i="9"/>
  <c r="P46" i="9"/>
  <c r="P47" i="9"/>
  <c r="P48" i="9"/>
  <c r="P49" i="9"/>
  <c r="P50" i="9"/>
  <c r="P51" i="9"/>
  <c r="P52" i="9"/>
  <c r="P53" i="9"/>
  <c r="P54" i="9"/>
  <c r="P55" i="9"/>
  <c r="P56" i="9"/>
  <c r="P57" i="9"/>
  <c r="P58" i="9"/>
  <c r="P59" i="9"/>
  <c r="P60" i="9"/>
  <c r="P61" i="9"/>
  <c r="P62" i="9"/>
  <c r="P63" i="9"/>
  <c r="P64" i="9"/>
  <c r="P65" i="9"/>
  <c r="P66" i="9"/>
  <c r="P67" i="9"/>
  <c r="P68" i="9"/>
  <c r="P69" i="9"/>
  <c r="P70" i="9"/>
  <c r="P71" i="9"/>
  <c r="P72" i="9"/>
  <c r="P73" i="9"/>
  <c r="P74" i="9"/>
  <c r="P75" i="9"/>
  <c r="P76" i="9"/>
  <c r="P77" i="9"/>
  <c r="P78" i="9"/>
  <c r="P79" i="9"/>
  <c r="P80" i="9"/>
  <c r="P81" i="9"/>
  <c r="P82" i="9"/>
  <c r="P83" i="9"/>
  <c r="P84" i="9"/>
  <c r="P85" i="9"/>
  <c r="P86" i="9"/>
  <c r="P87" i="9"/>
  <c r="P88" i="9"/>
  <c r="P89" i="9"/>
  <c r="P90" i="9"/>
  <c r="P91" i="9"/>
  <c r="P92" i="9"/>
  <c r="P93" i="9"/>
  <c r="P94" i="9"/>
  <c r="P95" i="9"/>
  <c r="P96" i="9"/>
  <c r="P97" i="9"/>
  <c r="P98" i="9"/>
  <c r="P99" i="9"/>
  <c r="P100" i="9"/>
  <c r="P101" i="9"/>
  <c r="P102" i="9"/>
  <c r="P103" i="9"/>
  <c r="P104" i="9"/>
  <c r="P105" i="9"/>
  <c r="P106" i="9"/>
  <c r="P107" i="9"/>
  <c r="P108" i="9"/>
  <c r="P109" i="9"/>
  <c r="P110" i="9"/>
  <c r="P111" i="9"/>
  <c r="P112" i="9"/>
  <c r="P113" i="9"/>
  <c r="P114" i="9"/>
  <c r="P115" i="9"/>
  <c r="P116" i="9"/>
  <c r="P117" i="9"/>
  <c r="P118" i="9"/>
  <c r="P119" i="9"/>
  <c r="P120" i="9"/>
  <c r="P121" i="9"/>
  <c r="P122" i="9"/>
  <c r="P123" i="9"/>
  <c r="P124" i="9"/>
  <c r="P125" i="9"/>
  <c r="P126" i="9"/>
  <c r="P127" i="9"/>
  <c r="P128" i="9"/>
  <c r="P129" i="9"/>
  <c r="P130" i="9"/>
  <c r="P131" i="9"/>
  <c r="P132" i="9"/>
  <c r="P133" i="9"/>
  <c r="P134" i="9"/>
  <c r="P135" i="9"/>
  <c r="P136" i="9"/>
  <c r="P137" i="9"/>
  <c r="P138" i="9"/>
  <c r="P139" i="9"/>
  <c r="P140" i="9"/>
  <c r="P141" i="9"/>
  <c r="P142" i="9"/>
  <c r="P143" i="9"/>
  <c r="P144" i="9"/>
  <c r="P145" i="9"/>
  <c r="P146" i="9"/>
  <c r="P147" i="9"/>
  <c r="P148" i="9"/>
  <c r="P149" i="9"/>
  <c r="P150" i="9"/>
  <c r="P151" i="9"/>
  <c r="P152" i="9"/>
  <c r="P153" i="9"/>
  <c r="P154" i="9"/>
  <c r="P155" i="9"/>
  <c r="P156" i="9"/>
  <c r="P157" i="9"/>
  <c r="P158" i="9"/>
  <c r="P159" i="9"/>
  <c r="P160" i="9"/>
  <c r="P161" i="9"/>
  <c r="P162" i="9"/>
  <c r="P163" i="9"/>
  <c r="P164" i="9"/>
  <c r="P165" i="9"/>
  <c r="P166" i="9"/>
  <c r="P167" i="9"/>
  <c r="P168" i="9"/>
  <c r="P169" i="9"/>
  <c r="P170" i="9"/>
  <c r="P171" i="9"/>
  <c r="P172" i="9"/>
  <c r="P173" i="9"/>
  <c r="P174" i="9"/>
  <c r="P175" i="9"/>
  <c r="P176" i="9"/>
  <c r="P177" i="9"/>
  <c r="P178" i="9"/>
  <c r="P179" i="9"/>
  <c r="P180" i="9"/>
  <c r="P181" i="9"/>
  <c r="P182" i="9"/>
  <c r="P183" i="9"/>
  <c r="P184" i="9"/>
  <c r="P185" i="9"/>
  <c r="P186" i="9"/>
  <c r="P187" i="9"/>
  <c r="P188" i="9"/>
  <c r="P189" i="9"/>
  <c r="P190" i="9"/>
  <c r="P191" i="9"/>
  <c r="P192" i="9"/>
  <c r="P193" i="9"/>
  <c r="P194" i="9"/>
  <c r="P195" i="9"/>
  <c r="P196" i="9"/>
  <c r="P197" i="9"/>
  <c r="P198" i="9"/>
  <c r="P199" i="9"/>
  <c r="P200" i="9"/>
  <c r="P201" i="9"/>
  <c r="O3" i="9"/>
  <c r="O4" i="9"/>
  <c r="O5" i="9"/>
  <c r="O6" i="9"/>
  <c r="O7" i="9"/>
  <c r="O8" i="9"/>
  <c r="O9" i="9"/>
  <c r="O10" i="9"/>
  <c r="O11" i="9"/>
  <c r="O12" i="9"/>
  <c r="O13" i="9"/>
  <c r="O14" i="9"/>
  <c r="O15" i="9"/>
  <c r="O16" i="9"/>
  <c r="O17" i="9"/>
  <c r="O18" i="9"/>
  <c r="O19" i="9"/>
  <c r="O20" i="9"/>
  <c r="O21" i="9"/>
  <c r="O22" i="9"/>
  <c r="O23" i="9"/>
  <c r="O24" i="9"/>
  <c r="O25" i="9"/>
  <c r="O26" i="9"/>
  <c r="O27" i="9"/>
  <c r="O28" i="9"/>
  <c r="O29" i="9"/>
  <c r="O30" i="9"/>
  <c r="O31" i="9"/>
  <c r="O32" i="9"/>
  <c r="O33" i="9"/>
  <c r="O34" i="9"/>
  <c r="O35" i="9"/>
  <c r="O36" i="9"/>
  <c r="O37" i="9"/>
  <c r="O38" i="9"/>
  <c r="O39" i="9"/>
  <c r="O40" i="9"/>
  <c r="O41" i="9"/>
  <c r="O42" i="9"/>
  <c r="O43" i="9"/>
  <c r="O44" i="9"/>
  <c r="O45" i="9"/>
  <c r="O46" i="9"/>
  <c r="O47" i="9"/>
  <c r="O48" i="9"/>
  <c r="O49" i="9"/>
  <c r="O50" i="9"/>
  <c r="O51" i="9"/>
  <c r="O52" i="9"/>
  <c r="O53" i="9"/>
  <c r="O54" i="9"/>
  <c r="O55" i="9"/>
  <c r="O56" i="9"/>
  <c r="O57" i="9"/>
  <c r="O58" i="9"/>
  <c r="O59" i="9"/>
  <c r="O60" i="9"/>
  <c r="O61" i="9"/>
  <c r="O62" i="9"/>
  <c r="O63" i="9"/>
  <c r="O64" i="9"/>
  <c r="O65" i="9"/>
  <c r="O66" i="9"/>
  <c r="O67" i="9"/>
  <c r="O68" i="9"/>
  <c r="O69" i="9"/>
  <c r="O70" i="9"/>
  <c r="O71" i="9"/>
  <c r="O72" i="9"/>
  <c r="O73" i="9"/>
  <c r="O74" i="9"/>
  <c r="O75" i="9"/>
  <c r="O76" i="9"/>
  <c r="O77" i="9"/>
  <c r="O78" i="9"/>
  <c r="O79" i="9"/>
  <c r="O80" i="9"/>
  <c r="O81" i="9"/>
  <c r="O82" i="9"/>
  <c r="O83" i="9"/>
  <c r="O84" i="9"/>
  <c r="O85" i="9"/>
  <c r="O86" i="9"/>
  <c r="O87" i="9"/>
  <c r="O88" i="9"/>
  <c r="O89" i="9"/>
  <c r="O90" i="9"/>
  <c r="O91" i="9"/>
  <c r="O92" i="9"/>
  <c r="O93" i="9"/>
  <c r="O94" i="9"/>
  <c r="O95" i="9"/>
  <c r="O96" i="9"/>
  <c r="O97" i="9"/>
  <c r="O98" i="9"/>
  <c r="O99" i="9"/>
  <c r="O100" i="9"/>
  <c r="O101" i="9"/>
  <c r="O102" i="9"/>
  <c r="O103" i="9"/>
  <c r="O104" i="9"/>
  <c r="O105" i="9"/>
  <c r="O106" i="9"/>
  <c r="O107" i="9"/>
  <c r="O108" i="9"/>
  <c r="O109" i="9"/>
  <c r="O110" i="9"/>
  <c r="O111" i="9"/>
  <c r="O112" i="9"/>
  <c r="O113" i="9"/>
  <c r="O114" i="9"/>
  <c r="O115" i="9"/>
  <c r="O116" i="9"/>
  <c r="O117" i="9"/>
  <c r="O118" i="9"/>
  <c r="O119" i="9"/>
  <c r="O120" i="9"/>
  <c r="O121" i="9"/>
  <c r="O122" i="9"/>
  <c r="O123" i="9"/>
  <c r="O124" i="9"/>
  <c r="O125" i="9"/>
  <c r="O126" i="9"/>
  <c r="O127" i="9"/>
  <c r="O128" i="9"/>
  <c r="O129" i="9"/>
  <c r="O130" i="9"/>
  <c r="O131" i="9"/>
  <c r="O132" i="9"/>
  <c r="O133" i="9"/>
  <c r="O134" i="9"/>
  <c r="O135" i="9"/>
  <c r="O136" i="9"/>
  <c r="O137" i="9"/>
  <c r="O138" i="9"/>
  <c r="O139" i="9"/>
  <c r="O140" i="9"/>
  <c r="O141" i="9"/>
  <c r="O142" i="9"/>
  <c r="O143" i="9"/>
  <c r="O144" i="9"/>
  <c r="O145" i="9"/>
  <c r="O146" i="9"/>
  <c r="O147" i="9"/>
  <c r="O148" i="9"/>
  <c r="O149" i="9"/>
  <c r="O150" i="9"/>
  <c r="O151" i="9"/>
  <c r="O152" i="9"/>
  <c r="O153" i="9"/>
  <c r="O154" i="9"/>
  <c r="O155" i="9"/>
  <c r="O156" i="9"/>
  <c r="O157" i="9"/>
  <c r="O158" i="9"/>
  <c r="O159" i="9"/>
  <c r="O160" i="9"/>
  <c r="O161" i="9"/>
  <c r="O162" i="9"/>
  <c r="O163" i="9"/>
  <c r="O164" i="9"/>
  <c r="O165" i="9"/>
  <c r="O166" i="9"/>
  <c r="O167" i="9"/>
  <c r="O168" i="9"/>
  <c r="O169" i="9"/>
  <c r="O170" i="9"/>
  <c r="O171" i="9"/>
  <c r="O172" i="9"/>
  <c r="O173" i="9"/>
  <c r="O174" i="9"/>
  <c r="O175" i="9"/>
  <c r="O176" i="9"/>
  <c r="O177" i="9"/>
  <c r="O178" i="9"/>
  <c r="O179" i="9"/>
  <c r="O180" i="9"/>
  <c r="O181" i="9"/>
  <c r="O182" i="9"/>
  <c r="O183" i="9"/>
  <c r="O184" i="9"/>
  <c r="O185" i="9"/>
  <c r="O186" i="9"/>
  <c r="O187" i="9"/>
  <c r="O188" i="9"/>
  <c r="O189" i="9"/>
  <c r="O190" i="9"/>
  <c r="O191" i="9"/>
  <c r="O192" i="9"/>
  <c r="O193" i="9"/>
  <c r="O194" i="9"/>
  <c r="O195" i="9"/>
  <c r="O196" i="9"/>
  <c r="O197" i="9"/>
  <c r="O198" i="9"/>
  <c r="O199" i="9"/>
  <c r="O200" i="9"/>
  <c r="O201" i="9"/>
  <c r="N118" i="9"/>
  <c r="N119" i="9"/>
  <c r="N120" i="9"/>
  <c r="N121" i="9"/>
  <c r="N122" i="9"/>
  <c r="N123" i="9"/>
  <c r="N124" i="9"/>
  <c r="N125" i="9"/>
  <c r="N126" i="9"/>
  <c r="N127" i="9"/>
  <c r="N128" i="9"/>
  <c r="N129" i="9"/>
  <c r="N130" i="9"/>
  <c r="N131" i="9"/>
  <c r="N132" i="9"/>
  <c r="N133" i="9"/>
  <c r="N134" i="9"/>
  <c r="N135" i="9"/>
  <c r="N136" i="9"/>
  <c r="N137" i="9"/>
  <c r="N138" i="9"/>
  <c r="N139" i="9"/>
  <c r="N140" i="9"/>
  <c r="N141" i="9"/>
  <c r="N142" i="9"/>
  <c r="N143" i="9"/>
  <c r="N144" i="9"/>
  <c r="N145" i="9"/>
  <c r="N146" i="9"/>
  <c r="N147" i="9"/>
  <c r="N148" i="9"/>
  <c r="N149" i="9"/>
  <c r="N150" i="9"/>
  <c r="N151" i="9"/>
  <c r="N152" i="9"/>
  <c r="N153" i="9"/>
  <c r="N154" i="9"/>
  <c r="N155" i="9"/>
  <c r="N156" i="9"/>
  <c r="N157" i="9"/>
  <c r="N158" i="9"/>
  <c r="N159" i="9"/>
  <c r="N160" i="9"/>
  <c r="N161" i="9"/>
  <c r="N162" i="9"/>
  <c r="N163" i="9"/>
  <c r="N164" i="9"/>
  <c r="N165" i="9"/>
  <c r="N166" i="9"/>
  <c r="N167" i="9"/>
  <c r="N168" i="9"/>
  <c r="N169" i="9"/>
  <c r="N170" i="9"/>
  <c r="N171" i="9"/>
  <c r="N172" i="9"/>
  <c r="N173" i="9"/>
  <c r="N174" i="9"/>
  <c r="N175" i="9"/>
  <c r="N176" i="9"/>
  <c r="N177" i="9"/>
  <c r="N178" i="9"/>
  <c r="N179" i="9"/>
  <c r="N180" i="9"/>
  <c r="N181" i="9"/>
  <c r="N182" i="9"/>
  <c r="N183" i="9"/>
  <c r="N184" i="9"/>
  <c r="N185" i="9"/>
  <c r="N186" i="9"/>
  <c r="N187" i="9"/>
  <c r="N188" i="9"/>
  <c r="N189" i="9"/>
  <c r="N190" i="9"/>
  <c r="N191" i="9"/>
  <c r="N192" i="9"/>
  <c r="N193" i="9"/>
  <c r="N194" i="9"/>
  <c r="N195" i="9"/>
  <c r="N196" i="9"/>
  <c r="N197" i="9"/>
  <c r="N198" i="9"/>
  <c r="N199" i="9"/>
  <c r="N200" i="9"/>
  <c r="N201" i="9"/>
  <c r="N96" i="9"/>
  <c r="N97" i="9"/>
  <c r="N98" i="9"/>
  <c r="N99" i="9"/>
  <c r="N100" i="9"/>
  <c r="N101" i="9"/>
  <c r="N102" i="9"/>
  <c r="N103" i="9"/>
  <c r="N104" i="9"/>
  <c r="N105" i="9"/>
  <c r="N106" i="9"/>
  <c r="N107" i="9"/>
  <c r="N108" i="9"/>
  <c r="N109" i="9"/>
  <c r="N110" i="9"/>
  <c r="N111" i="9"/>
  <c r="N112" i="9"/>
  <c r="N113" i="9"/>
  <c r="N114" i="9"/>
  <c r="N115" i="9"/>
  <c r="N116" i="9"/>
  <c r="N117" i="9"/>
  <c r="N70" i="9"/>
  <c r="N71" i="9"/>
  <c r="N72" i="9"/>
  <c r="N73" i="9"/>
  <c r="N74" i="9"/>
  <c r="N75" i="9"/>
  <c r="N76" i="9"/>
  <c r="N77" i="9"/>
  <c r="N78" i="9"/>
  <c r="N79" i="9"/>
  <c r="N80" i="9"/>
  <c r="N81" i="9"/>
  <c r="N82" i="9"/>
  <c r="N83" i="9"/>
  <c r="N84" i="9"/>
  <c r="N85" i="9"/>
  <c r="N86" i="9"/>
  <c r="N87" i="9"/>
  <c r="N88" i="9"/>
  <c r="N89" i="9"/>
  <c r="N90" i="9"/>
  <c r="N91" i="9"/>
  <c r="N92" i="9"/>
  <c r="N93" i="9"/>
  <c r="N94" i="9"/>
  <c r="N95" i="9"/>
  <c r="N38" i="9"/>
  <c r="N39" i="9"/>
  <c r="N40" i="9"/>
  <c r="N41" i="9"/>
  <c r="N42" i="9"/>
  <c r="N43" i="9"/>
  <c r="N44" i="9"/>
  <c r="N45" i="9"/>
  <c r="N46" i="9"/>
  <c r="N47" i="9"/>
  <c r="N48" i="9"/>
  <c r="N49" i="9"/>
  <c r="N50" i="9"/>
  <c r="N51" i="9"/>
  <c r="N52" i="9"/>
  <c r="N53" i="9"/>
  <c r="N54" i="9"/>
  <c r="N55" i="9"/>
  <c r="N56" i="9"/>
  <c r="N57" i="9"/>
  <c r="N58" i="9"/>
  <c r="N59" i="9"/>
  <c r="N60" i="9"/>
  <c r="N61" i="9"/>
  <c r="N62" i="9"/>
  <c r="N63" i="9"/>
  <c r="N64" i="9"/>
  <c r="N65" i="9"/>
  <c r="N66" i="9"/>
  <c r="N67" i="9"/>
  <c r="N68" i="9"/>
  <c r="N69" i="9"/>
  <c r="N21" i="9"/>
  <c r="N22" i="9"/>
  <c r="N23" i="9"/>
  <c r="N24" i="9"/>
  <c r="N25" i="9"/>
  <c r="N26" i="9"/>
  <c r="N27" i="9"/>
  <c r="N28" i="9"/>
  <c r="N29" i="9"/>
  <c r="N30" i="9"/>
  <c r="N31" i="9"/>
  <c r="N32" i="9"/>
  <c r="N33" i="9"/>
  <c r="N34" i="9"/>
  <c r="N35" i="9"/>
  <c r="N36" i="9"/>
  <c r="N37" i="9"/>
  <c r="N14" i="9"/>
  <c r="N15" i="9"/>
  <c r="N16" i="9"/>
  <c r="N17" i="9"/>
  <c r="N18" i="9"/>
  <c r="N19" i="9"/>
  <c r="N20" i="9"/>
  <c r="N3" i="9"/>
  <c r="N4" i="9"/>
  <c r="N5" i="9"/>
  <c r="N6" i="9"/>
  <c r="N7" i="9"/>
  <c r="N8" i="9"/>
  <c r="N9" i="9"/>
  <c r="N10" i="9"/>
  <c r="N11" i="9"/>
  <c r="N12" i="9"/>
  <c r="N13" i="9"/>
  <c r="F2" i="9"/>
  <c r="X2" i="9" s="1"/>
  <c r="M2" i="9"/>
  <c r="L2" i="9"/>
  <c r="E2" i="9"/>
  <c r="D2" i="9"/>
  <c r="C2" i="9"/>
  <c r="B2" i="9"/>
  <c r="W2" i="9" l="1"/>
  <c r="T2" i="9"/>
  <c r="P2" i="9"/>
  <c r="N2" i="9"/>
  <c r="Q2" i="9"/>
  <c r="S2" i="9"/>
  <c r="R2" i="9"/>
  <c r="O2" i="9"/>
  <c r="J2" i="9"/>
  <c r="V2" i="9" s="1"/>
  <c r="H2" i="9"/>
  <c r="G2" i="9"/>
  <c r="K2" i="9" l="1"/>
  <c r="I2" i="9"/>
  <c r="U2" i="9"/>
  <c r="D11" i="1"/>
  <c r="D3" i="1"/>
  <c r="D17" i="1"/>
  <c r="D9" i="1"/>
  <c r="D14" i="1"/>
  <c r="D15" i="1"/>
  <c r="D7" i="1"/>
  <c r="D21" i="1"/>
  <c r="D4" i="1"/>
  <c r="D5" i="1"/>
  <c r="D12" i="1"/>
  <c r="D19" i="1"/>
  <c r="D10" i="1"/>
  <c r="D8" i="1"/>
  <c r="D13" i="1"/>
  <c r="D6" i="1"/>
  <c r="D2" i="1"/>
  <c r="D20" i="1"/>
  <c r="D16" i="1"/>
  <c r="D18" i="1"/>
  <c r="A3" i="6" l="1"/>
  <c r="A4" i="6"/>
  <c r="A5" i="6"/>
  <c r="A6" i="6"/>
  <c r="A7" i="6"/>
  <c r="A8" i="6"/>
  <c r="A9" i="6"/>
  <c r="A10" i="6"/>
  <c r="A11" i="6"/>
  <c r="A12" i="6"/>
  <c r="A13" i="6"/>
  <c r="A14" i="6"/>
  <c r="A15" i="6"/>
  <c r="A16" i="6"/>
  <c r="A17" i="6"/>
  <c r="A18" i="6"/>
  <c r="A19" i="6"/>
  <c r="A20" i="6"/>
  <c r="A21" i="6"/>
  <c r="A22" i="6"/>
  <c r="A23" i="6"/>
  <c r="A24" i="6"/>
  <c r="A25" i="6"/>
  <c r="A26" i="6"/>
  <c r="A27" i="6"/>
  <c r="A28" i="6"/>
  <c r="A29" i="6"/>
  <c r="A30" i="6"/>
  <c r="A31" i="6"/>
  <c r="A32" i="6"/>
  <c r="A33" i="6"/>
  <c r="A34" i="6"/>
  <c r="A35" i="6"/>
  <c r="A36" i="6"/>
  <c r="A37" i="6"/>
  <c r="A2" i="6"/>
</calcChain>
</file>

<file path=xl/sharedStrings.xml><?xml version="1.0" encoding="utf-8"?>
<sst xmlns="http://schemas.openxmlformats.org/spreadsheetml/2006/main" count="2327" uniqueCount="645">
  <si>
    <t>First Name</t>
  </si>
  <si>
    <t>Last Name</t>
  </si>
  <si>
    <t>Gender</t>
  </si>
  <si>
    <t>Age</t>
  </si>
  <si>
    <t>Experience (Years)</t>
  </si>
  <si>
    <t>Marital Status</t>
  </si>
  <si>
    <t>Male</t>
  </si>
  <si>
    <t>Single</t>
  </si>
  <si>
    <t>Jones</t>
  </si>
  <si>
    <t>Female</t>
  </si>
  <si>
    <t>Jessica</t>
  </si>
  <si>
    <t>Married</t>
  </si>
  <si>
    <t>Rebecca</t>
  </si>
  <si>
    <t>Salesman ID</t>
  </si>
  <si>
    <t>Population</t>
  </si>
  <si>
    <t>State</t>
  </si>
  <si>
    <t>City</t>
  </si>
  <si>
    <t>City ID</t>
  </si>
  <si>
    <t>Store ID</t>
  </si>
  <si>
    <t>Century store</t>
  </si>
  <si>
    <t>Beam store</t>
  </si>
  <si>
    <t>Storewen</t>
  </si>
  <si>
    <t>Office store</t>
  </si>
  <si>
    <t>Store Basket</t>
  </si>
  <si>
    <t>Store Productions</t>
  </si>
  <si>
    <t>Ashstore</t>
  </si>
  <si>
    <t>Storebeam</t>
  </si>
  <si>
    <t>Discounts store</t>
  </si>
  <si>
    <t>Plan store</t>
  </si>
  <si>
    <t>Store Quipo</t>
  </si>
  <si>
    <t>Software store</t>
  </si>
  <si>
    <t>Sound store</t>
  </si>
  <si>
    <t>Store Plan</t>
  </si>
  <si>
    <t>Yowstore</t>
  </si>
  <si>
    <t>Glut store</t>
  </si>
  <si>
    <t>Store Vamp</t>
  </si>
  <si>
    <t>Store Successful</t>
  </si>
  <si>
    <t>Storepya</t>
  </si>
  <si>
    <t>Store Theme</t>
  </si>
  <si>
    <t>Storeclean</t>
  </si>
  <si>
    <t>Gecko store</t>
  </si>
  <si>
    <t>Cheap store</t>
  </si>
  <si>
    <t>Safe store</t>
  </si>
  <si>
    <t>Store Final</t>
  </si>
  <si>
    <t>Store Forum</t>
  </si>
  <si>
    <t>Miss store</t>
  </si>
  <si>
    <t>Titan store</t>
  </si>
  <si>
    <t>Store Amazing</t>
  </si>
  <si>
    <t>Storeed</t>
  </si>
  <si>
    <t>Store Ice</t>
  </si>
  <si>
    <t>Store Locker</t>
  </si>
  <si>
    <t>Sept store</t>
  </si>
  <si>
    <t>Storekiss</t>
  </si>
  <si>
    <t>Jaguar store</t>
  </si>
  <si>
    <t>Storecox</t>
  </si>
  <si>
    <t>Storearts</t>
  </si>
  <si>
    <t>Storecitrus</t>
  </si>
  <si>
    <t>Store Atto</t>
  </si>
  <si>
    <t>Store Lean</t>
  </si>
  <si>
    <t>Storedog</t>
  </si>
  <si>
    <t>Storebas</t>
  </si>
  <si>
    <t>Storeag</t>
  </si>
  <si>
    <t>Promotions store</t>
  </si>
  <si>
    <t>Open store</t>
  </si>
  <si>
    <t>Storeform</t>
  </si>
  <si>
    <t>Store Scry</t>
  </si>
  <si>
    <t>SM-1</t>
  </si>
  <si>
    <t>SM-2</t>
  </si>
  <si>
    <t>SM-3</t>
  </si>
  <si>
    <t>SM-4</t>
  </si>
  <si>
    <t>SM-5</t>
  </si>
  <si>
    <t>SM-6</t>
  </si>
  <si>
    <t>SM-7</t>
  </si>
  <si>
    <t>SM-8</t>
  </si>
  <si>
    <t>SM-9</t>
  </si>
  <si>
    <t>SM-10</t>
  </si>
  <si>
    <t>SM-11</t>
  </si>
  <si>
    <t>SM-12</t>
  </si>
  <si>
    <t>SM-13</t>
  </si>
  <si>
    <t>SM-14</t>
  </si>
  <si>
    <t>SM-15</t>
  </si>
  <si>
    <t>CT-1</t>
  </si>
  <si>
    <t>CT-2</t>
  </si>
  <si>
    <t>CT-3</t>
  </si>
  <si>
    <t>CT-4</t>
  </si>
  <si>
    <t>CT-5</t>
  </si>
  <si>
    <t>CT-6</t>
  </si>
  <si>
    <t>CT-7</t>
  </si>
  <si>
    <t>CT-8</t>
  </si>
  <si>
    <t>CT-9</t>
  </si>
  <si>
    <t>CT-10</t>
  </si>
  <si>
    <t>CT-11</t>
  </si>
  <si>
    <t>CT-12</t>
  </si>
  <si>
    <t>CT-13</t>
  </si>
  <si>
    <t>CT-14</t>
  </si>
  <si>
    <t>CT-15</t>
  </si>
  <si>
    <t>CT-16</t>
  </si>
  <si>
    <t>CT-17</t>
  </si>
  <si>
    <t>CT-18</t>
  </si>
  <si>
    <t>CT-19</t>
  </si>
  <si>
    <t>CT-20</t>
  </si>
  <si>
    <t>CT-21</t>
  </si>
  <si>
    <t>CT-22</t>
  </si>
  <si>
    <t>CT-23</t>
  </si>
  <si>
    <t>CT-24</t>
  </si>
  <si>
    <t>CT-25</t>
  </si>
  <si>
    <t>STR-1</t>
  </si>
  <si>
    <t>STR-2</t>
  </si>
  <si>
    <t>STR-3</t>
  </si>
  <si>
    <t>STR-4</t>
  </si>
  <si>
    <t>STR-5</t>
  </si>
  <si>
    <t>STR-6</t>
  </si>
  <si>
    <t>STR-7</t>
  </si>
  <si>
    <t>STR-8</t>
  </si>
  <si>
    <t>STR-9</t>
  </si>
  <si>
    <t>STR-10</t>
  </si>
  <si>
    <t>STR-11</t>
  </si>
  <si>
    <t>STR-12</t>
  </si>
  <si>
    <t>STR-13</t>
  </si>
  <si>
    <t>STR-14</t>
  </si>
  <si>
    <t>STR-15</t>
  </si>
  <si>
    <t>STR-16</t>
  </si>
  <si>
    <t>STR-17</t>
  </si>
  <si>
    <t>STR-18</t>
  </si>
  <si>
    <t>STR-19</t>
  </si>
  <si>
    <t>STR-20</t>
  </si>
  <si>
    <t>STR-21</t>
  </si>
  <si>
    <t>STR-22</t>
  </si>
  <si>
    <t>STR-23</t>
  </si>
  <si>
    <t>STR-24</t>
  </si>
  <si>
    <t>STR-25</t>
  </si>
  <si>
    <t>STR-26</t>
  </si>
  <si>
    <t>STR-27</t>
  </si>
  <si>
    <t>STR-28</t>
  </si>
  <si>
    <t>STR-29</t>
  </si>
  <si>
    <t>STR-30</t>
  </si>
  <si>
    <t>STR-31</t>
  </si>
  <si>
    <t>STR-32</t>
  </si>
  <si>
    <t>STR-33</t>
  </si>
  <si>
    <t>STR-34</t>
  </si>
  <si>
    <t>STR-35</t>
  </si>
  <si>
    <t>STR-36</t>
  </si>
  <si>
    <t>STR-37</t>
  </si>
  <si>
    <t>STR-38</t>
  </si>
  <si>
    <t>STR-39</t>
  </si>
  <si>
    <t>STR-40</t>
  </si>
  <si>
    <t>STR-41</t>
  </si>
  <si>
    <t>STR-42</t>
  </si>
  <si>
    <t>STR-43</t>
  </si>
  <si>
    <t>STR-44</t>
  </si>
  <si>
    <t>STR-45</t>
  </si>
  <si>
    <t>STR-46</t>
  </si>
  <si>
    <t>STR-47</t>
  </si>
  <si>
    <t>STR-48</t>
  </si>
  <si>
    <t>STR-49</t>
  </si>
  <si>
    <t>STR-50</t>
  </si>
  <si>
    <t>Date</t>
  </si>
  <si>
    <t>Period ID</t>
  </si>
  <si>
    <t>Retailer Name</t>
  </si>
  <si>
    <t>OurTown</t>
  </si>
  <si>
    <t>Nexus</t>
  </si>
  <si>
    <t>AllStar</t>
  </si>
  <si>
    <t>BlueFire</t>
  </si>
  <si>
    <t>Saffron</t>
  </si>
  <si>
    <t>AllAround</t>
  </si>
  <si>
    <t>Fireside</t>
  </si>
  <si>
    <t>SKU Type</t>
  </si>
  <si>
    <t>SKU Code</t>
  </si>
  <si>
    <t>Primers</t>
  </si>
  <si>
    <t>Concealer</t>
  </si>
  <si>
    <t>Foundation</t>
  </si>
  <si>
    <t>Blusher</t>
  </si>
  <si>
    <t>Bronzer</t>
  </si>
  <si>
    <t>Highlighter</t>
  </si>
  <si>
    <t>Eyebrow pencils</t>
  </si>
  <si>
    <t>Eyeliner</t>
  </si>
  <si>
    <t>Mascara</t>
  </si>
  <si>
    <t>Lip products</t>
  </si>
  <si>
    <t>Nail polish </t>
  </si>
  <si>
    <t>Transaction #</t>
  </si>
  <si>
    <t>SKU-10</t>
  </si>
  <si>
    <t>SKU-11</t>
  </si>
  <si>
    <t>SKU-12</t>
  </si>
  <si>
    <t>SKU-13</t>
  </si>
  <si>
    <t>SKU-14</t>
  </si>
  <si>
    <t>SKU-15</t>
  </si>
  <si>
    <t>SKU-16</t>
  </si>
  <si>
    <t>SKU-17</t>
  </si>
  <si>
    <t>SKU-18</t>
  </si>
  <si>
    <t>SKU-19</t>
  </si>
  <si>
    <t>SKU-20</t>
  </si>
  <si>
    <t>Period #</t>
  </si>
  <si>
    <t>PRD-1</t>
  </si>
  <si>
    <t>PRD-2</t>
  </si>
  <si>
    <t>PRD-3</t>
  </si>
  <si>
    <t>PRD-4</t>
  </si>
  <si>
    <t>PRD-5</t>
  </si>
  <si>
    <t>PRD-6</t>
  </si>
  <si>
    <t>PRD-7</t>
  </si>
  <si>
    <t>PRD-8</t>
  </si>
  <si>
    <t>PRD-9</t>
  </si>
  <si>
    <t>PRD-10</t>
  </si>
  <si>
    <t>PRD-11</t>
  </si>
  <si>
    <t>PRD-12</t>
  </si>
  <si>
    <t>PRD-13</t>
  </si>
  <si>
    <t>PRD-14</t>
  </si>
  <si>
    <t>PRD-15</t>
  </si>
  <si>
    <t>PRD-16</t>
  </si>
  <si>
    <t>PRD-17</t>
  </si>
  <si>
    <t>PRD-18</t>
  </si>
  <si>
    <t>PRD-19</t>
  </si>
  <si>
    <t>PRD-20</t>
  </si>
  <si>
    <t>PRD-21</t>
  </si>
  <si>
    <t>PRD-22</t>
  </si>
  <si>
    <t>PRD-23</t>
  </si>
  <si>
    <t>PRD-24</t>
  </si>
  <si>
    <t>PRD-25</t>
  </si>
  <si>
    <t>PRD-26</t>
  </si>
  <si>
    <t>PRD-27</t>
  </si>
  <si>
    <t>PRD-28</t>
  </si>
  <si>
    <t>PRD-29</t>
  </si>
  <si>
    <t>PRD-30</t>
  </si>
  <si>
    <t>PRD-31</t>
  </si>
  <si>
    <t>PRD-32</t>
  </si>
  <si>
    <t>PRD-33</t>
  </si>
  <si>
    <t>PRD-34</t>
  </si>
  <si>
    <t>PRD-35</t>
  </si>
  <si>
    <t>PRD-36</t>
  </si>
  <si>
    <t>Unique Transaction ID</t>
  </si>
  <si>
    <t>Actual Sales</t>
  </si>
  <si>
    <t>Target Sales</t>
  </si>
  <si>
    <t>Actual Visits</t>
  </si>
  <si>
    <t>Target Visits</t>
  </si>
  <si>
    <t>Rand Sales</t>
  </si>
  <si>
    <t>Rand Visits</t>
  </si>
  <si>
    <t>Region</t>
  </si>
  <si>
    <t>Product Focus</t>
  </si>
  <si>
    <t>Gold</t>
  </si>
  <si>
    <t>Silver</t>
  </si>
  <si>
    <t>Summer</t>
  </si>
  <si>
    <t>Fall</t>
  </si>
  <si>
    <t>Winter</t>
  </si>
  <si>
    <t>Spring</t>
  </si>
  <si>
    <t>Seasons</t>
  </si>
  <si>
    <t>Pre Covid-19</t>
  </si>
  <si>
    <t>Post Covid-19</t>
  </si>
  <si>
    <t>Pre/Post Covid-19</t>
  </si>
  <si>
    <t>Salesman Name</t>
  </si>
  <si>
    <t>Sales Manager Name</t>
  </si>
  <si>
    <t>SM-16</t>
  </si>
  <si>
    <t>SM-17</t>
  </si>
  <si>
    <t>SM-18</t>
  </si>
  <si>
    <t>SM-19</t>
  </si>
  <si>
    <t>SM-20</t>
  </si>
  <si>
    <t>SKU-21</t>
  </si>
  <si>
    <t>SKU-22</t>
  </si>
  <si>
    <t>SKU-23</t>
  </si>
  <si>
    <t>SKU-24</t>
  </si>
  <si>
    <t>SKU-25</t>
  </si>
  <si>
    <t>SKU-26</t>
  </si>
  <si>
    <t>SKU-27</t>
  </si>
  <si>
    <t>SKU-28</t>
  </si>
  <si>
    <t>SKU-29</t>
  </si>
  <si>
    <t>SKU-30</t>
  </si>
  <si>
    <t>Moisturizer</t>
  </si>
  <si>
    <t>Serum</t>
  </si>
  <si>
    <t>Sheet Mask</t>
  </si>
  <si>
    <t>Face Mask</t>
  </si>
  <si>
    <t>Face Wash</t>
  </si>
  <si>
    <t>Shampoo</t>
  </si>
  <si>
    <t>Conditioner</t>
  </si>
  <si>
    <t>Hair Mask</t>
  </si>
  <si>
    <t>Contour</t>
  </si>
  <si>
    <t>Sunscreen</t>
  </si>
  <si>
    <t>Managestore</t>
  </si>
  <si>
    <t>Store Supermarket</t>
  </si>
  <si>
    <t>Champion store</t>
  </si>
  <si>
    <t>Store Name</t>
  </si>
  <si>
    <t>Age Group</t>
  </si>
  <si>
    <t>18-25</t>
  </si>
  <si>
    <t>25-35</t>
  </si>
  <si>
    <t>Experience Group</t>
  </si>
  <si>
    <t>35+</t>
  </si>
  <si>
    <t>Experienced</t>
  </si>
  <si>
    <t>Fresher</t>
  </si>
  <si>
    <t>Highly Experienced</t>
  </si>
  <si>
    <t>2SM-1CT-12SKU-29STR-30PRD-7</t>
  </si>
  <si>
    <t>3SM-4CT-15SKU-29STR-39PRD-11</t>
  </si>
  <si>
    <t>4SM-18CT-13SKU-29STR-43PRD-10</t>
  </si>
  <si>
    <t>5SM-16CT-1SKU-27STR-33PRD-18</t>
  </si>
  <si>
    <t>6SM-14CT-15SKU-30STR-2PRD-7</t>
  </si>
  <si>
    <t>7SM-17CT-10SKU-22STR-12PRD-6</t>
  </si>
  <si>
    <t>8SM-14CT-22SKU-14STR-5PRD-1</t>
  </si>
  <si>
    <t>9SM-16CT-10SKU-26STR-48PRD-36</t>
  </si>
  <si>
    <t>10SM-10CT-9SKU-26STR-27PRD-10</t>
  </si>
  <si>
    <t>11SM-10CT-23SKU-26STR-8PRD-8</t>
  </si>
  <si>
    <t>12SM-15CT-22SKU-28STR-38PRD-23</t>
  </si>
  <si>
    <t>13SM-16CT-9SKU-21STR-20PRD-24</t>
  </si>
  <si>
    <t>14SM-7CT-5SKU-13STR-29PRD-4</t>
  </si>
  <si>
    <t>15SM-14CT-16SKU-26STR-50PRD-36</t>
  </si>
  <si>
    <t>16SM-19CT-8SKU-18STR-39PRD-4</t>
  </si>
  <si>
    <t>17SM-13CT-1SKU-17STR-27PRD-9</t>
  </si>
  <si>
    <t>18SM-15CT-5SKU-25STR-25PRD-13</t>
  </si>
  <si>
    <t>19SM-9CT-3SKU-24STR-12PRD-2</t>
  </si>
  <si>
    <t>20SM-4CT-4SKU-14STR-10PRD-35</t>
  </si>
  <si>
    <t>21SM-9CT-10SKU-20STR-15PRD-4</t>
  </si>
  <si>
    <t>22SM-12CT-16SKU-23STR-7PRD-32</t>
  </si>
  <si>
    <t>23SM-12CT-25SKU-29STR-8PRD-12</t>
  </si>
  <si>
    <t>24SM-11CT-19SKU-26STR-32PRD-22</t>
  </si>
  <si>
    <t>25SM-5CT-21SKU-15STR-40PRD-19</t>
  </si>
  <si>
    <t>26SM-1CT-17SKU-19STR-47PRD-2</t>
  </si>
  <si>
    <t>27SM-11CT-11SKU-25STR-16PRD-16</t>
  </si>
  <si>
    <t>28SM-8CT-23SKU-25STR-38PRD-32</t>
  </si>
  <si>
    <t>29SM-13CT-16SKU-13STR-47PRD-35</t>
  </si>
  <si>
    <t>30SM-19CT-25SKU-24STR-22PRD-23</t>
  </si>
  <si>
    <t>31SM-16CT-16SKU-18STR-23PRD-28</t>
  </si>
  <si>
    <t>32SM-4CT-24SKU-17STR-32PRD-28</t>
  </si>
  <si>
    <t>33SM-8CT-7SKU-28STR-10PRD-5</t>
  </si>
  <si>
    <t>34SM-1CT-17SKU-13STR-44PRD-28</t>
  </si>
  <si>
    <t>35SM-14CT-12SKU-30STR-24PRD-21</t>
  </si>
  <si>
    <t>36SM-7CT-12SKU-17STR-17PRD-31</t>
  </si>
  <si>
    <t>37SM-13CT-22SKU-14STR-46PRD-9</t>
  </si>
  <si>
    <t>38SM-16CT-19SKU-10STR-37PRD-1</t>
  </si>
  <si>
    <t>39SM-19CT-8SKU-23STR-38PRD-14</t>
  </si>
  <si>
    <t>40SM-14CT-2SKU-24STR-32PRD-8</t>
  </si>
  <si>
    <t>41SM-8CT-17SKU-13STR-28PRD-24</t>
  </si>
  <si>
    <t>42SM-17CT-13SKU-15STR-2PRD-11</t>
  </si>
  <si>
    <t>43SM-4CT-13SKU-21STR-7PRD-10</t>
  </si>
  <si>
    <t>44SM-15CT-15SKU-14STR-10PRD-35</t>
  </si>
  <si>
    <t>45SM-18CT-23SKU-19STR-25PRD-22</t>
  </si>
  <si>
    <t>46SM-14CT-1SKU-11STR-23PRD-36</t>
  </si>
  <si>
    <t>47SM-18CT-16SKU-19STR-25PRD-27</t>
  </si>
  <si>
    <t>48SM-16CT-7SKU-25STR-1PRD-28</t>
  </si>
  <si>
    <t>49SM-17CT-16SKU-21STR-46PRD-36</t>
  </si>
  <si>
    <t>50SM-7CT-10SKU-23STR-41PRD-13</t>
  </si>
  <si>
    <t>51SM-4CT-4SKU-29STR-15PRD-29</t>
  </si>
  <si>
    <t>52SM-20CT-20SKU-15STR-37PRD-26</t>
  </si>
  <si>
    <t>53SM-12CT-14SKU-10STR-9PRD-7</t>
  </si>
  <si>
    <t>54SM-8CT-12SKU-15STR-10PRD-22</t>
  </si>
  <si>
    <t>55SM-6CT-18SKU-24STR-26PRD-1</t>
  </si>
  <si>
    <t>56SM-20CT-14SKU-10STR-49PRD-30</t>
  </si>
  <si>
    <t>57SM-18CT-5SKU-12STR-49PRD-14</t>
  </si>
  <si>
    <t>58SM-19CT-4SKU-13STR-2PRD-16</t>
  </si>
  <si>
    <t>59SM-4CT-15SKU-14STR-45PRD-27</t>
  </si>
  <si>
    <t>60SM-15CT-23SKU-17STR-40PRD-3</t>
  </si>
  <si>
    <t>61SM-16CT-6SKU-11STR-12PRD-17</t>
  </si>
  <si>
    <t>62SM-17CT-21SKU-24STR-43PRD-22</t>
  </si>
  <si>
    <t>63SM-7CT-20SKU-12STR-20PRD-2</t>
  </si>
  <si>
    <t>64SM-18CT-4SKU-12STR-10PRD-9</t>
  </si>
  <si>
    <t>65SM-17CT-14SKU-24STR-25PRD-27</t>
  </si>
  <si>
    <t>66SM-11CT-8SKU-25STR-50PRD-9</t>
  </si>
  <si>
    <t>67SM-15CT-12SKU-26STR-11PRD-5</t>
  </si>
  <si>
    <t>68SM-14CT-7SKU-28STR-37PRD-33</t>
  </si>
  <si>
    <t>69SM-7CT-7SKU-11STR-34PRD-22</t>
  </si>
  <si>
    <t>70SM-17CT-23SKU-26STR-21PRD-5</t>
  </si>
  <si>
    <t>71SM-2CT-18SKU-16STR-16PRD-34</t>
  </si>
  <si>
    <t>72SM-2CT-13SKU-13STR-36PRD-12</t>
  </si>
  <si>
    <t>73SM-13CT-7SKU-28STR-22PRD-13</t>
  </si>
  <si>
    <t>74SM-3CT-24SKU-29STR-40PRD-1</t>
  </si>
  <si>
    <t>75SM-8CT-5SKU-21STR-24PRD-5</t>
  </si>
  <si>
    <t>76SM-8CT-2SKU-18STR-1PRD-34</t>
  </si>
  <si>
    <t>77SM-1CT-24SKU-10STR-30PRD-25</t>
  </si>
  <si>
    <t>78SM-4CT-14SKU-21STR-16PRD-26</t>
  </si>
  <si>
    <t>79SM-3CT-15SKU-16STR-3PRD-21</t>
  </si>
  <si>
    <t>80SM-9CT-9SKU-16STR-11PRD-1</t>
  </si>
  <si>
    <t>81SM-5CT-16SKU-22STR-42PRD-18</t>
  </si>
  <si>
    <t>82SM-17CT-12SKU-17STR-20PRD-34</t>
  </si>
  <si>
    <t>83SM-8CT-6SKU-30STR-2PRD-20</t>
  </si>
  <si>
    <t>84SM-7CT-18SKU-24STR-47PRD-19</t>
  </si>
  <si>
    <t>85SM-3CT-4SKU-18STR-24PRD-33</t>
  </si>
  <si>
    <t>86SM-4CT-2SKU-10STR-37PRD-23</t>
  </si>
  <si>
    <t>87SM-19CT-3SKU-21STR-31PRD-35</t>
  </si>
  <si>
    <t>88SM-12CT-2SKU-30STR-33PRD-32</t>
  </si>
  <si>
    <t>89SM-18CT-2SKU-28STR-36PRD-26</t>
  </si>
  <si>
    <t>90SM-19CT-10SKU-27STR-9PRD-5</t>
  </si>
  <si>
    <t>91SM-18CT-1SKU-29STR-16PRD-21</t>
  </si>
  <si>
    <t>92SM-16CT-8SKU-13STR-25PRD-16</t>
  </si>
  <si>
    <t>93SM-12CT-13SKU-10STR-12PRD-31</t>
  </si>
  <si>
    <t>94SM-5CT-12SKU-20STR-33PRD-16</t>
  </si>
  <si>
    <t>95SM-2CT-13SKU-27STR-28PRD-15</t>
  </si>
  <si>
    <t>96SM-11CT-25SKU-25STR-14PRD-18</t>
  </si>
  <si>
    <t>97SM-12CT-24SKU-11STR-26PRD-1</t>
  </si>
  <si>
    <t>98SM-20CT-3SKU-18STR-16PRD-28</t>
  </si>
  <si>
    <t>99SM-2CT-24SKU-19STR-11PRD-9</t>
  </si>
  <si>
    <t>100SM-11CT-4SKU-14STR-33PRD-33</t>
  </si>
  <si>
    <t>101SM-9CT-6SKU-23STR-45PRD-29</t>
  </si>
  <si>
    <t>102SM-5CT-13SKU-25STR-44PRD-27</t>
  </si>
  <si>
    <t>103SM-5CT-3SKU-21STR-31PRD-28</t>
  </si>
  <si>
    <t>104SM-11CT-22SKU-27STR-10PRD-27</t>
  </si>
  <si>
    <t>105SM-10CT-7SKU-30STR-1PRD-17</t>
  </si>
  <si>
    <t>106SM-18CT-21SKU-28STR-42PRD-22</t>
  </si>
  <si>
    <t>107SM-10CT-9SKU-28STR-47PRD-23</t>
  </si>
  <si>
    <t>108SM-15CT-9SKU-18STR-28PRD-36</t>
  </si>
  <si>
    <t>109SM-1CT-23SKU-19STR-43PRD-4</t>
  </si>
  <si>
    <t>110SM-12CT-16SKU-26STR-32PRD-20</t>
  </si>
  <si>
    <t>111SM-20CT-22SKU-13STR-6PRD-13</t>
  </si>
  <si>
    <t>112SM-8CT-21SKU-15STR-12PRD-9</t>
  </si>
  <si>
    <t>113SM-7CT-2SKU-16STR-7PRD-23</t>
  </si>
  <si>
    <t>114SM-3CT-12SKU-18STR-12PRD-32</t>
  </si>
  <si>
    <t>115SM-11CT-15SKU-21STR-21PRD-18</t>
  </si>
  <si>
    <t>116SM-8CT-5SKU-18STR-9PRD-16</t>
  </si>
  <si>
    <t>117SM-7CT-6SKU-10STR-5PRD-18</t>
  </si>
  <si>
    <t>118SM-15CT-13SKU-10STR-32PRD-34</t>
  </si>
  <si>
    <t>119SM-16CT-14SKU-14STR-20PRD-12</t>
  </si>
  <si>
    <t>120SM-13CT-13SKU-11STR-44PRD-15</t>
  </si>
  <si>
    <t>121SM-1CT-24SKU-19STR-9PRD-12</t>
  </si>
  <si>
    <t>122SM-9CT-6SKU-27STR-39PRD-21</t>
  </si>
  <si>
    <t>123SM-1CT-21SKU-12STR-18PRD-3</t>
  </si>
  <si>
    <t>124SM-2CT-21SKU-30STR-20PRD-21</t>
  </si>
  <si>
    <t>125SM-16CT-16SKU-12STR-19PRD-19</t>
  </si>
  <si>
    <t>126SM-19CT-12SKU-25STR-13PRD-26</t>
  </si>
  <si>
    <t>127SM-11CT-22SKU-25STR-16PRD-3</t>
  </si>
  <si>
    <t>128SM-15CT-1SKU-14STR-25PRD-27</t>
  </si>
  <si>
    <t>129SM-20CT-2SKU-21STR-1PRD-8</t>
  </si>
  <si>
    <t>130SM-18CT-23SKU-30STR-26PRD-4</t>
  </si>
  <si>
    <t>131SM-7CT-17SKU-18STR-33PRD-22</t>
  </si>
  <si>
    <t>132SM-10CT-13SKU-18STR-20PRD-18</t>
  </si>
  <si>
    <t>133SM-15CT-20SKU-29STR-42PRD-15</t>
  </si>
  <si>
    <t>134SM-15CT-21SKU-23STR-13PRD-31</t>
  </si>
  <si>
    <t>135SM-4CT-9SKU-30STR-20PRD-24</t>
  </si>
  <si>
    <t>136SM-1CT-14SKU-16STR-39PRD-14</t>
  </si>
  <si>
    <t>137SM-1CT-1SKU-12STR-26PRD-24</t>
  </si>
  <si>
    <t>138SM-3CT-15SKU-25STR-39PRD-8</t>
  </si>
  <si>
    <t>139SM-1CT-12SKU-30STR-37PRD-5</t>
  </si>
  <si>
    <t>140SM-12CT-6SKU-13STR-25PRD-21</t>
  </si>
  <si>
    <t>141SM-2CT-6SKU-26STR-31PRD-36</t>
  </si>
  <si>
    <t>142SM-6CT-8SKU-10STR-15PRD-27</t>
  </si>
  <si>
    <t>143SM-8CT-9SKU-29STR-19PRD-2</t>
  </si>
  <si>
    <t>144SM-15CT-14SKU-21STR-39PRD-36</t>
  </si>
  <si>
    <t>145SM-10CT-8SKU-13STR-2PRD-35</t>
  </si>
  <si>
    <t>146SM-19CT-17SKU-10STR-20PRD-10</t>
  </si>
  <si>
    <t>147SM-2CT-5SKU-18STR-24PRD-12</t>
  </si>
  <si>
    <t>148SM-4CT-18SKU-29STR-31PRD-7</t>
  </si>
  <si>
    <t>149SM-1CT-19SKU-11STR-27PRD-13</t>
  </si>
  <si>
    <t>150SM-11CT-14SKU-11STR-43PRD-35</t>
  </si>
  <si>
    <t>151SM-13CT-10SKU-25STR-13PRD-1</t>
  </si>
  <si>
    <t>152SM-12CT-1SKU-14STR-27PRD-34</t>
  </si>
  <si>
    <t>153SM-1CT-10SKU-20STR-25PRD-18</t>
  </si>
  <si>
    <t>154SM-12CT-5SKU-28STR-48PRD-22</t>
  </si>
  <si>
    <t>155SM-9CT-11SKU-19STR-50PRD-19</t>
  </si>
  <si>
    <t>156SM-13CT-6SKU-18STR-28PRD-1</t>
  </si>
  <si>
    <t>157SM-13CT-3SKU-26STR-6PRD-17</t>
  </si>
  <si>
    <t>158SM-15CT-6SKU-27STR-33PRD-27</t>
  </si>
  <si>
    <t>159SM-19CT-10SKU-10STR-50PRD-32</t>
  </si>
  <si>
    <t>160SM-18CT-12SKU-16STR-22PRD-24</t>
  </si>
  <si>
    <t>161SM-15CT-17SKU-11STR-4PRD-7</t>
  </si>
  <si>
    <t>162SM-7CT-10SKU-27STR-30PRD-7</t>
  </si>
  <si>
    <t>163SM-3CT-18SKU-27STR-21PRD-6</t>
  </si>
  <si>
    <t>164SM-12CT-14SKU-17STR-22PRD-14</t>
  </si>
  <si>
    <t>165SM-10CT-20SKU-11STR-31PRD-13</t>
  </si>
  <si>
    <t>166SM-6CT-18SKU-27STR-1PRD-17</t>
  </si>
  <si>
    <t>167SM-3CT-17SKU-17STR-36PRD-30</t>
  </si>
  <si>
    <t>168SM-11CT-21SKU-27STR-17PRD-9</t>
  </si>
  <si>
    <t>169SM-18CT-14SKU-15STR-7PRD-5</t>
  </si>
  <si>
    <t>170SM-11CT-1SKU-23STR-24PRD-27</t>
  </si>
  <si>
    <t>171SM-15CT-23SKU-25STR-21PRD-3</t>
  </si>
  <si>
    <t>172SM-4CT-18SKU-15STR-24PRD-8</t>
  </si>
  <si>
    <t>173SM-9CT-2SKU-10STR-44PRD-14</t>
  </si>
  <si>
    <t>174SM-12CT-15SKU-23STR-29PRD-15</t>
  </si>
  <si>
    <t>175SM-4CT-24SKU-24STR-35PRD-11</t>
  </si>
  <si>
    <t>176SM-15CT-6SKU-13STR-21PRD-2</t>
  </si>
  <si>
    <t>177SM-12CT-19SKU-10STR-16PRD-15</t>
  </si>
  <si>
    <t>178SM-20CT-13SKU-10STR-14PRD-28</t>
  </si>
  <si>
    <t>179SM-11CT-20SKU-17STR-20PRD-21</t>
  </si>
  <si>
    <t>180SM-3CT-1SKU-20STR-48PRD-30</t>
  </si>
  <si>
    <t>181SM-5CT-16SKU-29STR-36PRD-22</t>
  </si>
  <si>
    <t>182SM-20CT-15SKU-13STR-5PRD-2</t>
  </si>
  <si>
    <t>183SM-10CT-6SKU-15STR-18PRD-35</t>
  </si>
  <si>
    <t>184SM-3CT-7SKU-22STR-27PRD-28</t>
  </si>
  <si>
    <t>185SM-2CT-15SKU-23STR-13PRD-5</t>
  </si>
  <si>
    <t>186SM-5CT-12SKU-22STR-6PRD-17</t>
  </si>
  <si>
    <t>187SM-10CT-23SKU-23STR-40PRD-35</t>
  </si>
  <si>
    <t>188SM-13CT-1SKU-19STR-35PRD-13</t>
  </si>
  <si>
    <t>189SM-16CT-18SKU-30STR-11PRD-16</t>
  </si>
  <si>
    <t>190SM-13CT-10SKU-10STR-28PRD-36</t>
  </si>
  <si>
    <t>191SM-4CT-1SKU-13STR-5PRD-26</t>
  </si>
  <si>
    <t>192SM-4CT-21SKU-27STR-14PRD-17</t>
  </si>
  <si>
    <t>193SM-9CT-18SKU-26STR-25PRD-26</t>
  </si>
  <si>
    <t>194SM-12CT-25SKU-26STR-20PRD-25</t>
  </si>
  <si>
    <t>195SM-13CT-7SKU-25STR-43PRD-34</t>
  </si>
  <si>
    <t>196SM-1CT-17SKU-16STR-5PRD-15</t>
  </si>
  <si>
    <t>197SM-20CT-21SKU-18STR-36PRD-31</t>
  </si>
  <si>
    <t>198SM-15CT-3SKU-30STR-5PRD-5</t>
  </si>
  <si>
    <t>199SM-4CT-2SKU-25STR-31PRD-5</t>
  </si>
  <si>
    <t>200SM-13CT-1SKU-29STR-9PRD-24</t>
  </si>
  <si>
    <t>Garnier</t>
  </si>
  <si>
    <t>Maybelline</t>
  </si>
  <si>
    <t>NYX Professional</t>
  </si>
  <si>
    <t>Retailer Category</t>
  </si>
  <si>
    <t>Chemist</t>
  </si>
  <si>
    <t>Cosmetic</t>
  </si>
  <si>
    <t>Supermarket</t>
  </si>
  <si>
    <t>General Store</t>
  </si>
  <si>
    <t>Wholesale</t>
  </si>
  <si>
    <t>E-commerce</t>
  </si>
  <si>
    <t>Retailer Class</t>
  </si>
  <si>
    <t>Platinum</t>
  </si>
  <si>
    <t>Bronze</t>
  </si>
  <si>
    <t>Others</t>
  </si>
  <si>
    <t>Andhra Pradesh</t>
  </si>
  <si>
    <t>Southern</t>
  </si>
  <si>
    <t>Amaravati</t>
  </si>
  <si>
    <t>Arunachal Pradesh</t>
  </si>
  <si>
    <t>Itanagar</t>
  </si>
  <si>
    <t>Assam</t>
  </si>
  <si>
    <t>Dispur</t>
  </si>
  <si>
    <t>Bihar</t>
  </si>
  <si>
    <t>Eastern</t>
  </si>
  <si>
    <t>Patna</t>
  </si>
  <si>
    <t>Chhattisgarh</t>
  </si>
  <si>
    <t>Central</t>
  </si>
  <si>
    <t>Naya Raipur</t>
  </si>
  <si>
    <t>Goa</t>
  </si>
  <si>
    <t>Western</t>
  </si>
  <si>
    <t>Panaji</t>
  </si>
  <si>
    <t>Gujarat</t>
  </si>
  <si>
    <t>Gandhinagar</t>
  </si>
  <si>
    <t>Haryana</t>
  </si>
  <si>
    <t>Northern</t>
  </si>
  <si>
    <t>Chandigarh</t>
  </si>
  <si>
    <t>Himachal Pradesh</t>
  </si>
  <si>
    <t>Shimla</t>
  </si>
  <si>
    <t>Jharkhand</t>
  </si>
  <si>
    <t>Ranchi</t>
  </si>
  <si>
    <t>Karnataka</t>
  </si>
  <si>
    <t>Kerala</t>
  </si>
  <si>
    <t>Thiruvananthapuram</t>
  </si>
  <si>
    <t>Madhya Pradesh</t>
  </si>
  <si>
    <t>Bhopal</t>
  </si>
  <si>
    <t>Maharashtra</t>
  </si>
  <si>
    <t>Mumbai</t>
  </si>
  <si>
    <t>Manipur</t>
  </si>
  <si>
    <t>Imphal</t>
  </si>
  <si>
    <t>Meghalaya</t>
  </si>
  <si>
    <t>Shillong</t>
  </si>
  <si>
    <t>Mizoram</t>
  </si>
  <si>
    <t>Aizawl</t>
  </si>
  <si>
    <t>Nagaland</t>
  </si>
  <si>
    <t>Kohima</t>
  </si>
  <si>
    <t>Odisha</t>
  </si>
  <si>
    <t>Bhubaneswar</t>
  </si>
  <si>
    <t>Punjab</t>
  </si>
  <si>
    <t>Rajasthan</t>
  </si>
  <si>
    <t>Jaipur</t>
  </si>
  <si>
    <t>Sikkim</t>
  </si>
  <si>
    <t>Gangtok</t>
  </si>
  <si>
    <t>Tamil Nadu</t>
  </si>
  <si>
    <t>Chennai</t>
  </si>
  <si>
    <t>Telangana</t>
  </si>
  <si>
    <t>West Bengal</t>
  </si>
  <si>
    <t>Kolkata</t>
  </si>
  <si>
    <t>Bengaluru (formerly Bangalore)</t>
  </si>
  <si>
    <t>Hyderabad</t>
  </si>
  <si>
    <t>Pin Code</t>
  </si>
  <si>
    <t>Schemes</t>
  </si>
  <si>
    <t>SCH/10-Aqua4Essense10Off</t>
  </si>
  <si>
    <t>SCH/12-Maybilline10Off, SCH/14-Revita20Off</t>
  </si>
  <si>
    <t>SCH/18-Garnier40Off, SCH/12-Maybilline10Off</t>
  </si>
  <si>
    <t>SCH/14-Revita20Off, SCH/18-Garnier40Off</t>
  </si>
  <si>
    <t>SCH/21-Masque30Off, SCH/24-Serum30Off</t>
  </si>
  <si>
    <t>SCH/24-Serum30Off,SCH/10-DayCream20Off</t>
  </si>
  <si>
    <t>SCH/10-DayCream20Off, SCH/20-Scrub20Off</t>
  </si>
  <si>
    <t>SCH/16-Sunscreen40Off, SCH/10-Aqua4Essense10Off</t>
  </si>
  <si>
    <t>SCH/20-Scrub20Off, SCH/12-RevitaLift20Off</t>
  </si>
  <si>
    <t>SCH/12-RevitaLift20Off, SCH/10-Aqua4Essense10Off</t>
  </si>
  <si>
    <t>Chaudry </t>
  </si>
  <si>
    <t>Malhotra </t>
  </si>
  <si>
    <t>Majumdar </t>
  </si>
  <si>
    <t>Singhal </t>
  </si>
  <si>
    <t>Deepa</t>
  </si>
  <si>
    <t>Mangal </t>
  </si>
  <si>
    <t>Butala </t>
  </si>
  <si>
    <t>Mohan</t>
  </si>
  <si>
    <t>Anne </t>
  </si>
  <si>
    <t>Kalla </t>
  </si>
  <si>
    <t>Bath </t>
  </si>
  <si>
    <t>Chohan </t>
  </si>
  <si>
    <t>Rampersad </t>
  </si>
  <si>
    <t>Vijay</t>
  </si>
  <si>
    <t>Dev</t>
  </si>
  <si>
    <t>Bhola</t>
  </si>
  <si>
    <t>Neela</t>
  </si>
  <si>
    <t>Maya</t>
  </si>
  <si>
    <t>Nalini</t>
  </si>
  <si>
    <t>Tejaswani</t>
  </si>
  <si>
    <t>Nancy</t>
  </si>
  <si>
    <t>Rakhi</t>
  </si>
  <si>
    <t>Shweta</t>
  </si>
  <si>
    <t>Veena</t>
  </si>
  <si>
    <t>Usha</t>
  </si>
  <si>
    <t>Manoj</t>
  </si>
  <si>
    <t>Aggarwal</t>
  </si>
  <si>
    <t>Somnath</t>
  </si>
  <si>
    <t>Chanda</t>
  </si>
  <si>
    <t>Naresh</t>
  </si>
  <si>
    <t>Ganguly</t>
  </si>
  <si>
    <t>Jawahar</t>
  </si>
  <si>
    <t>Sawant</t>
  </si>
  <si>
    <t>George</t>
  </si>
  <si>
    <t>Samuel</t>
  </si>
  <si>
    <t>Khan</t>
  </si>
  <si>
    <t>Wahid</t>
  </si>
  <si>
    <t>Lalit Vijay</t>
  </si>
  <si>
    <t>Binod Banerjee</t>
  </si>
  <si>
    <t>Neerendra Johal</t>
  </si>
  <si>
    <t>Hetan Gaba</t>
  </si>
  <si>
    <t>Ramesh Jagdish</t>
  </si>
  <si>
    <t>Gaurav Ram</t>
  </si>
  <si>
    <t>Period</t>
  </si>
  <si>
    <t>City-ID</t>
  </si>
  <si>
    <t>Row Labels</t>
  </si>
  <si>
    <t>Grand Total</t>
  </si>
  <si>
    <t>Samuel George</t>
  </si>
  <si>
    <t>Shweta Kalla </t>
  </si>
  <si>
    <t>Veena Bath </t>
  </si>
  <si>
    <t>Vijay Dev</t>
  </si>
  <si>
    <t>Wahid Khan</t>
  </si>
  <si>
    <t>2018</t>
  </si>
  <si>
    <t>2019</t>
  </si>
  <si>
    <t>2020</t>
  </si>
  <si>
    <t>STATE</t>
  </si>
  <si>
    <t>REGION</t>
  </si>
  <si>
    <t>Jan</t>
  </si>
  <si>
    <t>Feb</t>
  </si>
  <si>
    <t>Mar</t>
  </si>
  <si>
    <t>Apr</t>
  </si>
  <si>
    <t>May</t>
  </si>
  <si>
    <t>Jun</t>
  </si>
  <si>
    <t>Jul</t>
  </si>
  <si>
    <t>Aug</t>
  </si>
  <si>
    <t>Sep</t>
  </si>
  <si>
    <t>Oct</t>
  </si>
  <si>
    <t>Nov</t>
  </si>
  <si>
    <t>Dec</t>
  </si>
  <si>
    <t>Column Labels</t>
  </si>
  <si>
    <t>ACTUAL SALES 1</t>
  </si>
  <si>
    <t>Sum of ACTUAL SALES 1</t>
  </si>
  <si>
    <t xml:space="preserve">Sales </t>
  </si>
  <si>
    <t xml:space="preserve">Sum of Sales </t>
  </si>
  <si>
    <t>ACTUAL VISIT 1</t>
  </si>
  <si>
    <t>Sum of Target Visits</t>
  </si>
  <si>
    <t>Sum of ACTUAL VISIT 1</t>
  </si>
  <si>
    <t>ACTUAL</t>
  </si>
  <si>
    <t>TARGET</t>
  </si>
  <si>
    <t>SEASON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</si>
</sst>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quot;$&quot;* #,##0.00_);_(&quot;$&quot;* \(#,##0.00\);_(&quot;$&quot;* &quot;-&quot;??_);_(@_)"/>
    <numFmt numFmtId="165" formatCode="[$$-409]#,##0"/>
  </numFmts>
  <fonts count="4" x14ac:knownFonts="1">
    <font>
      <sz val="11"/>
      <color theme="1"/>
      <name val="Calibri"/>
      <family val="2"/>
      <scheme val="minor"/>
    </font>
    <font>
      <b/>
      <sz val="11"/>
      <color theme="1"/>
      <name val="Calibri"/>
      <family val="2"/>
      <scheme val="minor"/>
    </font>
    <font>
      <sz val="8"/>
      <name val="Calibri"/>
      <family val="2"/>
      <scheme val="minor"/>
    </font>
    <font>
      <sz val="11"/>
      <color theme="1"/>
      <name val="Calibri"/>
      <family val="2"/>
      <scheme val="minor"/>
    </font>
  </fonts>
  <fills count="3">
    <fill>
      <patternFill patternType="none"/>
    </fill>
    <fill>
      <patternFill patternType="gray125"/>
    </fill>
    <fill>
      <patternFill patternType="solid">
        <fgColor theme="1"/>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s>
  <cellStyleXfs count="2">
    <xf numFmtId="0" fontId="0" fillId="0" borderId="0"/>
    <xf numFmtId="164" fontId="3" fillId="0" borderId="0" applyFont="0" applyFill="0" applyBorder="0" applyAlignment="0" applyProtection="0"/>
  </cellStyleXfs>
  <cellXfs count="48">
    <xf numFmtId="0" fontId="0" fillId="0" borderId="0" xfId="0"/>
    <xf numFmtId="1" fontId="0" fillId="0" borderId="0" xfId="0" applyNumberFormat="1" applyAlignment="1">
      <alignment horizontal="right"/>
    </xf>
    <xf numFmtId="0" fontId="0" fillId="0" borderId="1" xfId="0" applyBorder="1"/>
    <xf numFmtId="0" fontId="1" fillId="0" borderId="1" xfId="0" applyFont="1" applyBorder="1"/>
    <xf numFmtId="1" fontId="0" fillId="0" borderId="1" xfId="0" applyNumberFormat="1" applyBorder="1" applyAlignment="1">
      <alignment horizontal="right"/>
    </xf>
    <xf numFmtId="1" fontId="1" fillId="0" borderId="1" xfId="0" applyNumberFormat="1" applyFont="1" applyBorder="1" applyAlignment="1">
      <alignment horizontal="right"/>
    </xf>
    <xf numFmtId="0" fontId="1" fillId="0" borderId="1" xfId="0" applyFont="1" applyFill="1" applyBorder="1"/>
    <xf numFmtId="0" fontId="0" fillId="0" borderId="1" xfId="0" applyFill="1" applyBorder="1"/>
    <xf numFmtId="15" fontId="0" fillId="0" borderId="1" xfId="0" applyNumberFormat="1" applyBorder="1"/>
    <xf numFmtId="0" fontId="1" fillId="0" borderId="2" xfId="0" applyFont="1" applyFill="1" applyBorder="1"/>
    <xf numFmtId="0" fontId="0" fillId="0" borderId="3" xfId="0" applyBorder="1"/>
    <xf numFmtId="0" fontId="0" fillId="0" borderId="1" xfId="0" applyNumberFormat="1" applyBorder="1"/>
    <xf numFmtId="164" fontId="0" fillId="0" borderId="1" xfId="1" applyFont="1" applyBorder="1"/>
    <xf numFmtId="164" fontId="0" fillId="0" borderId="0" xfId="1" applyFont="1"/>
    <xf numFmtId="1" fontId="0" fillId="0" borderId="1" xfId="0" applyNumberFormat="1" applyBorder="1"/>
    <xf numFmtId="0" fontId="0" fillId="0" borderId="0" xfId="0" pivotButton="1"/>
    <xf numFmtId="0" fontId="0" fillId="0" borderId="0" xfId="0" applyAlignment="1">
      <alignment horizontal="left"/>
    </xf>
    <xf numFmtId="0" fontId="0" fillId="0" borderId="0" xfId="0" applyNumberFormat="1"/>
    <xf numFmtId="1" fontId="0" fillId="0" borderId="0" xfId="0" applyNumberFormat="1"/>
    <xf numFmtId="0" fontId="1" fillId="0" borderId="3" xfId="0" applyFont="1" applyBorder="1"/>
    <xf numFmtId="0" fontId="0" fillId="0" borderId="0" xfId="0" applyBorder="1"/>
    <xf numFmtId="164" fontId="1" fillId="0" borderId="1" xfId="1" applyFont="1" applyFill="1" applyBorder="1"/>
    <xf numFmtId="14" fontId="0" fillId="0" borderId="0" xfId="0" applyNumberFormat="1"/>
    <xf numFmtId="14" fontId="0" fillId="0" borderId="1" xfId="0" applyNumberFormat="1" applyBorder="1"/>
    <xf numFmtId="14" fontId="0" fillId="0" borderId="0" xfId="0" applyNumberFormat="1" applyAlignment="1">
      <alignment horizontal="left"/>
    </xf>
    <xf numFmtId="165" fontId="0" fillId="0" borderId="0" xfId="0" applyNumberFormat="1"/>
    <xf numFmtId="49" fontId="1" fillId="0" borderId="1" xfId="0" applyNumberFormat="1" applyFont="1" applyBorder="1"/>
    <xf numFmtId="49" fontId="0" fillId="0" borderId="1" xfId="0" applyNumberFormat="1" applyBorder="1"/>
    <xf numFmtId="0" fontId="1" fillId="0" borderId="0" xfId="0" applyFont="1" applyBorder="1"/>
    <xf numFmtId="0" fontId="1" fillId="0" borderId="0" xfId="0" applyFont="1" applyFill="1" applyBorder="1"/>
    <xf numFmtId="164" fontId="1" fillId="0" borderId="0" xfId="1" applyFont="1" applyFill="1" applyBorder="1"/>
    <xf numFmtId="49" fontId="1" fillId="0" borderId="0" xfId="0" applyNumberFormat="1" applyFont="1" applyBorder="1"/>
    <xf numFmtId="165" fontId="1" fillId="0" borderId="0" xfId="1" applyNumberFormat="1" applyFont="1" applyFill="1" applyBorder="1"/>
    <xf numFmtId="164" fontId="0" fillId="0" borderId="0" xfId="1" applyFont="1" applyBorder="1"/>
    <xf numFmtId="1" fontId="0" fillId="0" borderId="0" xfId="0" applyNumberFormat="1" applyBorder="1"/>
    <xf numFmtId="14" fontId="0" fillId="0" borderId="0" xfId="0" applyNumberFormat="1" applyBorder="1"/>
    <xf numFmtId="49" fontId="0" fillId="0" borderId="0" xfId="0" applyNumberFormat="1" applyBorder="1"/>
    <xf numFmtId="165" fontId="0" fillId="0" borderId="0" xfId="1" applyNumberFormat="1" applyFont="1" applyBorder="1"/>
    <xf numFmtId="165" fontId="0" fillId="0" borderId="1" xfId="0" applyNumberFormat="1" applyBorder="1"/>
    <xf numFmtId="0" fontId="0" fillId="0" borderId="0" xfId="0" applyAlignment="1">
      <alignment horizontal="left" indent="1"/>
    </xf>
    <xf numFmtId="165" fontId="1" fillId="0" borderId="1" xfId="0" applyNumberFormat="1" applyFont="1" applyFill="1" applyBorder="1"/>
    <xf numFmtId="14" fontId="0" fillId="0" borderId="0" xfId="0" applyNumberFormat="1" applyAlignment="1">
      <alignment horizontal="left" indent="1"/>
    </xf>
    <xf numFmtId="0" fontId="0" fillId="0" borderId="0" xfId="0" applyAlignment="1">
      <alignment horizontal="left" indent="2"/>
    </xf>
    <xf numFmtId="0" fontId="0" fillId="2" borderId="0" xfId="0" applyFill="1"/>
    <xf numFmtId="0" fontId="0" fillId="2" borderId="0" xfId="0" applyFill="1" applyBorder="1"/>
    <xf numFmtId="164" fontId="0" fillId="2" borderId="0" xfId="1" applyFont="1" applyFill="1" applyBorder="1"/>
    <xf numFmtId="165" fontId="0" fillId="0" borderId="0" xfId="0" applyNumberFormat="1" applyBorder="1"/>
    <xf numFmtId="1" fontId="1" fillId="0" borderId="1" xfId="0" applyNumberFormat="1" applyFont="1" applyFill="1" applyBorder="1"/>
  </cellXfs>
  <cellStyles count="2">
    <cellStyle name="Currency" xfId="1" builtinId="4"/>
    <cellStyle name="Normal" xfId="0" builtinId="0"/>
  </cellStyles>
  <dxfs count="21">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val="0"/>
        <strike val="0"/>
        <condense val="0"/>
        <extend val="0"/>
        <outline val="0"/>
        <shadow val="0"/>
        <u val="none"/>
        <vertAlign val="baseline"/>
        <sz val="11"/>
        <color theme="1"/>
        <name val="Calibri"/>
        <family val="2"/>
        <scheme val="minor"/>
      </font>
      <fill>
        <patternFill patternType="none">
          <fgColor indexed="64"/>
          <bgColor indexed="65"/>
        </patternFill>
      </fill>
      <border diagonalUp="0" diagonalDown="0">
        <left style="thin">
          <color indexed="64"/>
        </left>
        <right style="thin">
          <color indexed="64"/>
        </right>
        <top/>
        <bottom/>
        <vertical style="thin">
          <color indexed="64"/>
        </vertical>
        <horizontal style="thin">
          <color indexed="64"/>
        </horizontal>
      </border>
    </dxf>
    <dxf>
      <font>
        <b/>
        <i val="0"/>
        <sz val="10"/>
        <color theme="0"/>
        <name val="Calibri"/>
        <family val="2"/>
        <scheme val="minor"/>
      </font>
    </dxf>
    <dxf>
      <fill>
        <patternFill patternType="solid">
          <fgColor theme="0"/>
          <bgColor theme="1"/>
        </patternFill>
      </fill>
      <border>
        <left style="thin">
          <color theme="1" tint="-0.499984740745262"/>
        </left>
        <right style="thin">
          <color theme="1" tint="-0.499984740745262"/>
        </right>
        <top style="thin">
          <color theme="1" tint="-0.499984740745262"/>
        </top>
        <bottom style="thin">
          <color theme="1" tint="-0.499984740745262"/>
        </bottom>
      </border>
    </dxf>
    <dxf>
      <font>
        <b/>
        <i val="0"/>
        <sz val="10"/>
        <color theme="0"/>
        <name val="Calibri"/>
        <family val="2"/>
        <scheme val="minor"/>
      </font>
      <fill>
        <patternFill>
          <bgColor theme="1"/>
        </patternFill>
      </fill>
    </dxf>
    <dxf>
      <fill>
        <patternFill>
          <bgColor theme="1"/>
        </patternFill>
      </fill>
    </dxf>
  </dxfs>
  <tableStyles count="2" defaultTableStyle="TableStyleMedium2" defaultPivotStyle="PivotStyleLight16">
    <tableStyle name="Slicer Style 1" pivot="0" table="0" count="6" xr9:uid="{BC1FB823-6C4E-4A9C-A4E8-0D005AA7C731}">
      <tableStyleElement type="wholeTable" dxfId="20"/>
      <tableStyleElement type="headerRow" dxfId="19"/>
    </tableStyle>
    <tableStyle name="Timeline Style 1" pivot="0" table="0" count="9" xr9:uid="{37E8820D-9AC9-4238-89C0-35D305A16D13}">
      <tableStyleElement type="wholeTable" dxfId="18"/>
      <tableStyleElement type="headerRow" dxfId="17"/>
    </tableStyle>
  </tableStyles>
  <colors>
    <mruColors>
      <color rgb="FF324D1F"/>
    </mruColors>
  </colors>
  <extLst>
    <ext xmlns:x14="http://schemas.microsoft.com/office/spreadsheetml/2009/9/main" uri="{46F421CA-312F-682f-3DD2-61675219B42D}">
      <x14:dxfs count="4">
        <dxf>
          <fill>
            <patternFill>
              <bgColor theme="7" tint="0.39994506668294322"/>
            </patternFill>
          </fill>
        </dxf>
        <dxf>
          <fill>
            <patternFill>
              <bgColor theme="7" tint="0.39994506668294322"/>
            </patternFill>
          </fill>
        </dxf>
        <dxf>
          <font>
            <b/>
            <i val="0"/>
            <color theme="0"/>
          </font>
          <fill>
            <patternFill>
              <bgColor rgb="FF92D050"/>
            </patternFill>
          </fill>
        </dxf>
        <dxf>
          <fill>
            <patternFill>
              <bgColor theme="0" tint="-0.14996795556505021"/>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A0A4C193-F2C1-4fcb-8827-314CF55A85BB}">
      <x15:dxfs count="7">
        <dxf>
          <fill>
            <patternFill>
              <bgColor rgb="FF92D050"/>
            </patternFill>
          </fill>
        </dxf>
        <dxf>
          <fill>
            <patternFill patternType="solid">
              <fgColor theme="0" tint="-0.1498458815271462"/>
              <bgColor theme="0" tint="-0.14996795556505021"/>
            </patternFill>
          </fill>
        </dxf>
        <dxf>
          <fill>
            <patternFill patternType="solid">
              <fgColor theme="0"/>
              <bgColor rgb="FF92D050"/>
            </patternFill>
          </fill>
          <border diagonalUp="0" diagonalDown="0">
            <left style="thin">
              <color auto="1"/>
            </left>
            <right style="thin">
              <color auto="1"/>
            </right>
            <top style="thin">
              <color auto="1"/>
            </top>
            <bottom style="thin">
              <color auto="1"/>
            </bottom>
            <vertical/>
            <horizontal/>
          </border>
        </dxf>
        <dxf>
          <font>
            <sz val="9"/>
            <color theme="1" tint="0.499984740745262"/>
          </font>
        </dxf>
        <dxf>
          <font>
            <sz val="9"/>
            <color theme="2" tint="-9.9948118533890809E-2"/>
            <name val="Calibri"/>
            <family val="2"/>
            <scheme val="minor"/>
          </font>
        </dxf>
        <dxf>
          <font>
            <b/>
            <i val="0"/>
            <sz val="9"/>
            <color theme="2"/>
            <name val="Calibri"/>
            <family val="2"/>
            <scheme val="minor"/>
          </font>
        </dxf>
        <dxf>
          <font>
            <b/>
            <i val="0"/>
            <sz val="10"/>
            <color theme="2"/>
            <name val="Calibri"/>
            <family val="2"/>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2.xml"/><Relationship Id="rId18" Type="http://schemas.microsoft.com/office/2007/relationships/slicerCache" Target="slicerCaches/slicerCache4.xml"/><Relationship Id="rId26" Type="http://schemas.microsoft.com/office/2011/relationships/timelineCache" Target="timelineCaches/timelineCache1.xml"/><Relationship Id="rId3" Type="http://schemas.openxmlformats.org/officeDocument/2006/relationships/worksheet" Target="worksheets/sheet3.xml"/><Relationship Id="rId21" Type="http://schemas.microsoft.com/office/2007/relationships/slicerCache" Target="slicerCaches/slicerCache7.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microsoft.com/office/2007/relationships/slicerCache" Target="slicerCaches/slicerCache3.xml"/><Relationship Id="rId25" Type="http://schemas.microsoft.com/office/2007/relationships/slicerCache" Target="slicerCaches/slicerCache11.xml"/><Relationship Id="rId2" Type="http://schemas.openxmlformats.org/officeDocument/2006/relationships/worksheet" Target="worksheets/sheet2.xml"/><Relationship Id="rId16" Type="http://schemas.microsoft.com/office/2007/relationships/slicerCache" Target="slicerCaches/slicerCache2.xml"/><Relationship Id="rId20" Type="http://schemas.microsoft.com/office/2007/relationships/slicerCache" Target="slicerCaches/slicerCache6.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07/relationships/slicerCache" Target="slicerCaches/slicerCache10.xml"/><Relationship Id="rId5" Type="http://schemas.openxmlformats.org/officeDocument/2006/relationships/worksheet" Target="worksheets/sheet5.xml"/><Relationship Id="rId15" Type="http://schemas.microsoft.com/office/2007/relationships/slicerCache" Target="slicerCaches/slicerCache1.xml"/><Relationship Id="rId23" Type="http://schemas.microsoft.com/office/2007/relationships/slicerCache" Target="slicerCaches/slicerCache9.xml"/><Relationship Id="rId28" Type="http://schemas.openxmlformats.org/officeDocument/2006/relationships/theme" Target="theme/theme1.xml"/><Relationship Id="rId10" Type="http://schemas.openxmlformats.org/officeDocument/2006/relationships/worksheet" Target="worksheets/sheet10.xml"/><Relationship Id="rId19" Type="http://schemas.microsoft.com/office/2007/relationships/slicerCache" Target="slicerCaches/slicerCache5.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microsoft.com/office/2007/relationships/slicerCache" Target="slicerCaches/slicerCache8.xml"/><Relationship Id="rId27" Type="http://schemas.microsoft.com/office/2011/relationships/timelineCache" Target="timelineCaches/timelineCache2.xml"/><Relationship Id="rId30"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8.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19.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20.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1.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2.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3.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4.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3.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Ex4.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ONE!PivotTable3</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'ALL IN ONE'!$B$2</c:f>
              <c:strCache>
                <c:ptCount val="1"/>
                <c:pt idx="0">
                  <c:v>Total</c:v>
                </c:pt>
              </c:strCache>
            </c:strRef>
          </c:tx>
          <c:spPr>
            <a:solidFill>
              <a:schemeClr val="accent1"/>
            </a:solidFill>
            <a:ln>
              <a:noFill/>
            </a:ln>
            <a:effectLst/>
          </c:spPr>
          <c:invertIfNegative val="0"/>
          <c:cat>
            <c:strRef>
              <c:f>'ALL IN ONE'!$A$3:$A$53</c:f>
              <c:strCache>
                <c:ptCount val="50"/>
                <c:pt idx="0">
                  <c:v>STR-25</c:v>
                </c:pt>
                <c:pt idx="1">
                  <c:v>STR-33</c:v>
                </c:pt>
                <c:pt idx="2">
                  <c:v>STR-5</c:v>
                </c:pt>
                <c:pt idx="3">
                  <c:v>STR-20</c:v>
                </c:pt>
                <c:pt idx="4">
                  <c:v>STR-16</c:v>
                </c:pt>
                <c:pt idx="5">
                  <c:v>STR-12</c:v>
                </c:pt>
                <c:pt idx="6">
                  <c:v>STR-31</c:v>
                </c:pt>
                <c:pt idx="7">
                  <c:v>STR-39</c:v>
                </c:pt>
                <c:pt idx="8">
                  <c:v>STR-24</c:v>
                </c:pt>
                <c:pt idx="9">
                  <c:v>STR-28</c:v>
                </c:pt>
                <c:pt idx="10">
                  <c:v>STR-10</c:v>
                </c:pt>
                <c:pt idx="11">
                  <c:v>STR-27</c:v>
                </c:pt>
                <c:pt idx="12">
                  <c:v>STR-13</c:v>
                </c:pt>
                <c:pt idx="13">
                  <c:v>STR-2</c:v>
                </c:pt>
                <c:pt idx="14">
                  <c:v>STR-50</c:v>
                </c:pt>
                <c:pt idx="15">
                  <c:v>STR-38</c:v>
                </c:pt>
                <c:pt idx="16">
                  <c:v>STR-21</c:v>
                </c:pt>
                <c:pt idx="17">
                  <c:v>STR-9</c:v>
                </c:pt>
                <c:pt idx="18">
                  <c:v>STR-47</c:v>
                </c:pt>
                <c:pt idx="19">
                  <c:v>STR-40</c:v>
                </c:pt>
                <c:pt idx="20">
                  <c:v>STR-1</c:v>
                </c:pt>
                <c:pt idx="21">
                  <c:v>STR-14</c:v>
                </c:pt>
                <c:pt idx="22">
                  <c:v>STR-32</c:v>
                </c:pt>
                <c:pt idx="23">
                  <c:v>STR-36</c:v>
                </c:pt>
                <c:pt idx="24">
                  <c:v>STR-42</c:v>
                </c:pt>
                <c:pt idx="25">
                  <c:v>STR-37</c:v>
                </c:pt>
                <c:pt idx="26">
                  <c:v>STR-26</c:v>
                </c:pt>
                <c:pt idx="27">
                  <c:v>STR-6</c:v>
                </c:pt>
                <c:pt idx="28">
                  <c:v>STR-43</c:v>
                </c:pt>
                <c:pt idx="29">
                  <c:v>STR-23</c:v>
                </c:pt>
                <c:pt idx="30">
                  <c:v>STR-11</c:v>
                </c:pt>
                <c:pt idx="31">
                  <c:v>STR-46</c:v>
                </c:pt>
                <c:pt idx="32">
                  <c:v>STR-30</c:v>
                </c:pt>
                <c:pt idx="33">
                  <c:v>STR-35</c:v>
                </c:pt>
                <c:pt idx="34">
                  <c:v>STR-44</c:v>
                </c:pt>
                <c:pt idx="35">
                  <c:v>STR-19</c:v>
                </c:pt>
                <c:pt idx="36">
                  <c:v>STR-18</c:v>
                </c:pt>
                <c:pt idx="37">
                  <c:v>STR-45</c:v>
                </c:pt>
                <c:pt idx="38">
                  <c:v>STR-49</c:v>
                </c:pt>
                <c:pt idx="39">
                  <c:v>STR-48</c:v>
                </c:pt>
                <c:pt idx="40">
                  <c:v>STR-3</c:v>
                </c:pt>
                <c:pt idx="41">
                  <c:v>STR-15</c:v>
                </c:pt>
                <c:pt idx="42">
                  <c:v>STR-29</c:v>
                </c:pt>
                <c:pt idx="43">
                  <c:v>STR-7</c:v>
                </c:pt>
                <c:pt idx="44">
                  <c:v>STR-22</c:v>
                </c:pt>
                <c:pt idx="45">
                  <c:v>STR-8</c:v>
                </c:pt>
                <c:pt idx="46">
                  <c:v>STR-4</c:v>
                </c:pt>
                <c:pt idx="47">
                  <c:v>STR-17</c:v>
                </c:pt>
                <c:pt idx="48">
                  <c:v>STR-34</c:v>
                </c:pt>
                <c:pt idx="49">
                  <c:v>STR-41</c:v>
                </c:pt>
              </c:strCache>
            </c:strRef>
          </c:cat>
          <c:val>
            <c:numRef>
              <c:f>'ALL IN ONE'!$B$3:$B$53</c:f>
              <c:numCache>
                <c:formatCode>[$$-409]#,##0</c:formatCode>
                <c:ptCount val="50"/>
                <c:pt idx="0">
                  <c:v>911</c:v>
                </c:pt>
                <c:pt idx="1">
                  <c:v>754</c:v>
                </c:pt>
                <c:pt idx="2">
                  <c:v>743</c:v>
                </c:pt>
                <c:pt idx="3">
                  <c:v>696</c:v>
                </c:pt>
                <c:pt idx="4">
                  <c:v>681</c:v>
                </c:pt>
                <c:pt idx="5">
                  <c:v>662</c:v>
                </c:pt>
                <c:pt idx="6">
                  <c:v>633</c:v>
                </c:pt>
                <c:pt idx="7">
                  <c:v>561</c:v>
                </c:pt>
                <c:pt idx="8">
                  <c:v>554</c:v>
                </c:pt>
                <c:pt idx="9">
                  <c:v>529</c:v>
                </c:pt>
                <c:pt idx="10">
                  <c:v>495</c:v>
                </c:pt>
                <c:pt idx="11">
                  <c:v>481</c:v>
                </c:pt>
                <c:pt idx="12">
                  <c:v>478</c:v>
                </c:pt>
                <c:pt idx="13">
                  <c:v>475</c:v>
                </c:pt>
                <c:pt idx="14">
                  <c:v>467</c:v>
                </c:pt>
                <c:pt idx="15">
                  <c:v>464</c:v>
                </c:pt>
                <c:pt idx="16">
                  <c:v>459</c:v>
                </c:pt>
                <c:pt idx="17">
                  <c:v>431</c:v>
                </c:pt>
                <c:pt idx="18">
                  <c:v>423</c:v>
                </c:pt>
                <c:pt idx="19">
                  <c:v>422</c:v>
                </c:pt>
                <c:pt idx="20">
                  <c:v>395</c:v>
                </c:pt>
                <c:pt idx="21">
                  <c:v>383</c:v>
                </c:pt>
                <c:pt idx="22">
                  <c:v>373</c:v>
                </c:pt>
                <c:pt idx="23">
                  <c:v>360</c:v>
                </c:pt>
                <c:pt idx="24">
                  <c:v>360</c:v>
                </c:pt>
                <c:pt idx="25">
                  <c:v>359</c:v>
                </c:pt>
                <c:pt idx="26">
                  <c:v>353</c:v>
                </c:pt>
                <c:pt idx="27">
                  <c:v>340</c:v>
                </c:pt>
                <c:pt idx="28">
                  <c:v>333</c:v>
                </c:pt>
                <c:pt idx="29">
                  <c:v>322</c:v>
                </c:pt>
                <c:pt idx="30">
                  <c:v>281</c:v>
                </c:pt>
                <c:pt idx="31">
                  <c:v>271</c:v>
                </c:pt>
                <c:pt idx="32">
                  <c:v>270</c:v>
                </c:pt>
                <c:pt idx="33">
                  <c:v>262</c:v>
                </c:pt>
                <c:pt idx="34">
                  <c:v>246</c:v>
                </c:pt>
                <c:pt idx="35">
                  <c:v>242</c:v>
                </c:pt>
                <c:pt idx="36">
                  <c:v>235</c:v>
                </c:pt>
                <c:pt idx="37">
                  <c:v>222</c:v>
                </c:pt>
                <c:pt idx="38">
                  <c:v>213</c:v>
                </c:pt>
                <c:pt idx="39">
                  <c:v>207</c:v>
                </c:pt>
                <c:pt idx="40">
                  <c:v>197</c:v>
                </c:pt>
                <c:pt idx="41">
                  <c:v>185</c:v>
                </c:pt>
                <c:pt idx="42">
                  <c:v>170</c:v>
                </c:pt>
                <c:pt idx="43">
                  <c:v>169</c:v>
                </c:pt>
                <c:pt idx="44">
                  <c:v>165</c:v>
                </c:pt>
                <c:pt idx="45">
                  <c:v>115</c:v>
                </c:pt>
                <c:pt idx="46">
                  <c:v>110</c:v>
                </c:pt>
                <c:pt idx="47">
                  <c:v>104</c:v>
                </c:pt>
                <c:pt idx="48">
                  <c:v>15</c:v>
                </c:pt>
                <c:pt idx="49">
                  <c:v>0</c:v>
                </c:pt>
              </c:numCache>
            </c:numRef>
          </c:val>
          <c:extLst>
            <c:ext xmlns:c16="http://schemas.microsoft.com/office/drawing/2014/chart" uri="{C3380CC4-5D6E-409C-BE32-E72D297353CC}">
              <c16:uniqueId val="{00000000-4FEE-4282-9120-FAE05DE15EC4}"/>
            </c:ext>
          </c:extLst>
        </c:ser>
        <c:dLbls>
          <c:showLegendKey val="0"/>
          <c:showVal val="0"/>
          <c:showCatName val="0"/>
          <c:showSerName val="0"/>
          <c:showPercent val="0"/>
          <c:showBubbleSize val="0"/>
        </c:dLbls>
        <c:gapWidth val="219"/>
        <c:axId val="1219756927"/>
        <c:axId val="1219742783"/>
      </c:barChart>
      <c:catAx>
        <c:axId val="121975692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9742783"/>
        <c:crosses val="autoZero"/>
        <c:auto val="1"/>
        <c:lblAlgn val="ctr"/>
        <c:lblOffset val="100"/>
        <c:noMultiLvlLbl val="0"/>
      </c:catAx>
      <c:valAx>
        <c:axId val="1219742783"/>
        <c:scaling>
          <c:orientation val="minMax"/>
        </c:scaling>
        <c:delete val="0"/>
        <c:axPos val="t"/>
        <c:numFmt formatCode="[$$-409]#,##0" sourceLinked="0"/>
        <c:majorTickMark val="none"/>
        <c:minorTickMark val="none"/>
        <c:tickLblPos val="high"/>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97569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ONE!PivotTable4</c:name>
    <c:fmtId val="2"/>
  </c:pivotSource>
  <c:chart>
    <c:autoTitleDeleted val="0"/>
    <c:pivotFmts>
      <c:pivotFmt>
        <c:idx val="0"/>
        <c:spPr>
          <a:solidFill>
            <a:schemeClr val="accent6">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6">
              <a:lumMod val="60000"/>
              <a:lumOff val="4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6">
              <a:lumMod val="60000"/>
              <a:lumOff val="40000"/>
            </a:schemeClr>
          </a:solidFill>
          <a:ln w="95250">
            <a:solidFill>
              <a:schemeClr val="accent6">
                <a:lumMod val="60000"/>
                <a:lumOff val="40000"/>
              </a:schemeClr>
            </a:solidFill>
          </a:ln>
          <a:effectLst/>
        </c:spPr>
      </c:pivotFmt>
      <c:pivotFmt>
        <c:idx val="3"/>
        <c:spPr>
          <a:solidFill>
            <a:schemeClr val="accent6">
              <a:lumMod val="60000"/>
              <a:lumOff val="4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6">
              <a:lumMod val="60000"/>
              <a:lumOff val="40000"/>
            </a:schemeClr>
          </a:solidFill>
          <a:ln w="95250">
            <a:solidFill>
              <a:schemeClr val="accent6">
                <a:lumMod val="60000"/>
                <a:lumOff val="40000"/>
              </a:schemeClr>
            </a:solidFill>
          </a:ln>
          <a:effectLst/>
        </c:spPr>
      </c:pivotFmt>
      <c:pivotFmt>
        <c:idx val="5"/>
        <c:spPr>
          <a:solidFill>
            <a:schemeClr val="accent6">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lumMod val="60000"/>
              <a:lumOff val="40000"/>
            </a:schemeClr>
          </a:solidFill>
          <a:ln w="95250">
            <a:solidFill>
              <a:schemeClr val="accent6">
                <a:lumMod val="60000"/>
                <a:lumOff val="40000"/>
              </a:schemeClr>
            </a:solidFill>
          </a:ln>
          <a:effectLst/>
        </c:spPr>
      </c:pivotFmt>
      <c:pivotFmt>
        <c:idx val="8"/>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742555887410624"/>
          <c:y val="0.18626635866657149"/>
          <c:w val="0.68108471354873734"/>
          <c:h val="0.7942176283224972"/>
        </c:manualLayout>
      </c:layout>
      <c:barChart>
        <c:barDir val="col"/>
        <c:grouping val="clustered"/>
        <c:varyColors val="0"/>
        <c:ser>
          <c:idx val="0"/>
          <c:order val="0"/>
          <c:tx>
            <c:strRef>
              <c:f>'ALL IN ONE'!$D$2</c:f>
              <c:strCache>
                <c:ptCount val="1"/>
                <c:pt idx="0">
                  <c:v>TARGET</c:v>
                </c:pt>
              </c:strCache>
            </c:strRef>
          </c:tx>
          <c:spPr>
            <a:solidFill>
              <a:schemeClr val="accent6">
                <a:lumMod val="60000"/>
                <a:lumOff val="40000"/>
              </a:schemeClr>
            </a:solidFill>
            <a:ln>
              <a:noFill/>
            </a:ln>
            <a:effectLst/>
          </c:spPr>
          <c:invertIfNegative val="0"/>
          <c:dPt>
            <c:idx val="0"/>
            <c:invertIfNegative val="0"/>
            <c:bubble3D val="0"/>
            <c:spPr>
              <a:solidFill>
                <a:schemeClr val="accent6">
                  <a:lumMod val="60000"/>
                  <a:lumOff val="40000"/>
                </a:schemeClr>
              </a:solidFill>
              <a:ln w="95250">
                <a:solidFill>
                  <a:schemeClr val="accent6">
                    <a:lumMod val="60000"/>
                    <a:lumOff val="40000"/>
                  </a:schemeClr>
                </a:solidFill>
              </a:ln>
              <a:effectLst/>
            </c:spPr>
            <c:extLst>
              <c:ext xmlns:c16="http://schemas.microsoft.com/office/drawing/2014/chart" uri="{C3380CC4-5D6E-409C-BE32-E72D297353CC}">
                <c16:uniqueId val="{00000001-4078-4F3C-A224-183FC4CDFCF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'ALL IN ONE'!$D$3</c:f>
              <c:strCache>
                <c:ptCount val="1"/>
                <c:pt idx="0">
                  <c:v>Total</c:v>
                </c:pt>
              </c:strCache>
            </c:strRef>
          </c:cat>
          <c:val>
            <c:numRef>
              <c:f>'ALL IN ONE'!$D$3</c:f>
              <c:numCache>
                <c:formatCode>[$$-409]#,##0</c:formatCode>
                <c:ptCount val="1"/>
                <c:pt idx="0">
                  <c:v>29945.370280656178</c:v>
                </c:pt>
              </c:numCache>
            </c:numRef>
          </c:val>
          <c:extLst>
            <c:ext xmlns:c16="http://schemas.microsoft.com/office/drawing/2014/chart" uri="{C3380CC4-5D6E-409C-BE32-E72D297353CC}">
              <c16:uniqueId val="{00000002-4078-4F3C-A224-183FC4CDFCF6}"/>
            </c:ext>
          </c:extLst>
        </c:ser>
        <c:ser>
          <c:idx val="1"/>
          <c:order val="1"/>
          <c:tx>
            <c:strRef>
              <c:f>'ALL IN ONE'!$E$2</c:f>
              <c:strCache>
                <c:ptCount val="1"/>
                <c:pt idx="0">
                  <c:v>ACTUAL</c:v>
                </c:pt>
              </c:strCache>
            </c:strRef>
          </c:tx>
          <c:spPr>
            <a:solidFill>
              <a:schemeClr val="accent6">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'ALL IN ONE'!$D$3</c:f>
              <c:strCache>
                <c:ptCount val="1"/>
                <c:pt idx="0">
                  <c:v>Total</c:v>
                </c:pt>
              </c:strCache>
            </c:strRef>
          </c:cat>
          <c:val>
            <c:numRef>
              <c:f>'ALL IN ONE'!$E$3</c:f>
              <c:numCache>
                <c:formatCode>[$$-409]#,##0</c:formatCode>
                <c:ptCount val="1"/>
                <c:pt idx="0">
                  <c:v>18576</c:v>
                </c:pt>
              </c:numCache>
            </c:numRef>
          </c:val>
          <c:extLst>
            <c:ext xmlns:c16="http://schemas.microsoft.com/office/drawing/2014/chart" uri="{C3380CC4-5D6E-409C-BE32-E72D297353CC}">
              <c16:uniqueId val="{00000003-4078-4F3C-A224-183FC4CDFCF6}"/>
            </c:ext>
          </c:extLst>
        </c:ser>
        <c:dLbls>
          <c:dLblPos val="inEnd"/>
          <c:showLegendKey val="0"/>
          <c:showVal val="1"/>
          <c:showCatName val="0"/>
          <c:showSerName val="0"/>
          <c:showPercent val="0"/>
          <c:showBubbleSize val="0"/>
        </c:dLbls>
        <c:gapWidth val="219"/>
        <c:overlap val="100"/>
        <c:axId val="1219799775"/>
        <c:axId val="1219798943"/>
      </c:barChart>
      <c:catAx>
        <c:axId val="1219799775"/>
        <c:scaling>
          <c:orientation val="minMax"/>
        </c:scaling>
        <c:delete val="1"/>
        <c:axPos val="b"/>
        <c:numFmt formatCode="General" sourceLinked="1"/>
        <c:majorTickMark val="none"/>
        <c:minorTickMark val="none"/>
        <c:tickLblPos val="nextTo"/>
        <c:crossAx val="1219798943"/>
        <c:crosses val="autoZero"/>
        <c:auto val="1"/>
        <c:lblAlgn val="ctr"/>
        <c:lblOffset val="100"/>
        <c:noMultiLvlLbl val="0"/>
      </c:catAx>
      <c:valAx>
        <c:axId val="1219798943"/>
        <c:scaling>
          <c:orientation val="minMax"/>
        </c:scaling>
        <c:delete val="1"/>
        <c:axPos val="l"/>
        <c:numFmt formatCode="[$$-409]#,##0" sourceLinked="0"/>
        <c:majorTickMark val="none"/>
        <c:minorTickMark val="none"/>
        <c:tickLblPos val="nextTo"/>
        <c:crossAx val="1219799775"/>
        <c:crosses val="autoZero"/>
        <c:crossBetween val="between"/>
      </c:valAx>
      <c:spPr>
        <a:noFill/>
        <a:ln>
          <a:noFill/>
        </a:ln>
        <a:effectLst/>
      </c:spPr>
    </c:plotArea>
    <c:legend>
      <c:legendPos val="r"/>
      <c:layout>
        <c:manualLayout>
          <c:xMode val="edge"/>
          <c:yMode val="edge"/>
          <c:x val="0.468992596930844"/>
          <c:y val="5.5060007047459794E-2"/>
          <c:w val="0.52435901769739579"/>
          <c:h val="8.8782255755233588E-2"/>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ONE!PivotTable5</c:name>
    <c:fmtId val="3"/>
  </c:pivotSource>
  <c:chart>
    <c:autoTitleDeleted val="0"/>
    <c:pivotFmts>
      <c:pivotFmt>
        <c:idx val="0"/>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932695310681144E-2"/>
          <c:y val="0.11803271070562107"/>
          <c:w val="0.88461534093554695"/>
          <c:h val="0.82786896355430262"/>
        </c:manualLayout>
      </c:layout>
      <c:barChart>
        <c:barDir val="col"/>
        <c:grouping val="clustered"/>
        <c:varyColors val="0"/>
        <c:ser>
          <c:idx val="0"/>
          <c:order val="0"/>
          <c:tx>
            <c:strRef>
              <c:f>'ALL IN ONE'!$D$6</c:f>
              <c:strCache>
                <c:ptCount val="1"/>
                <c:pt idx="0">
                  <c:v>Sum of Target Visits</c:v>
                </c:pt>
              </c:strCache>
            </c:strRef>
          </c:tx>
          <c:spPr>
            <a:solidFill>
              <a:schemeClr val="accent6">
                <a:lumMod val="60000"/>
                <a:lumOff val="40000"/>
              </a:schemeClr>
            </a:solidFill>
            <a:ln w="95250">
              <a:solidFill>
                <a:schemeClr val="accent6">
                  <a:lumMod val="60000"/>
                  <a:lumOff val="4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'ALL IN ONE'!$D$7</c:f>
              <c:strCache>
                <c:ptCount val="1"/>
                <c:pt idx="0">
                  <c:v>Total</c:v>
                </c:pt>
              </c:strCache>
            </c:strRef>
          </c:cat>
          <c:val>
            <c:numRef>
              <c:f>'ALL IN ONE'!$D$7</c:f>
              <c:numCache>
                <c:formatCode>0</c:formatCode>
                <c:ptCount val="1"/>
                <c:pt idx="0">
                  <c:v>2096.4041776637409</c:v>
                </c:pt>
              </c:numCache>
            </c:numRef>
          </c:val>
          <c:extLst>
            <c:ext xmlns:c16="http://schemas.microsoft.com/office/drawing/2014/chart" uri="{C3380CC4-5D6E-409C-BE32-E72D297353CC}">
              <c16:uniqueId val="{00000000-C57D-420B-804A-532E1203A78A}"/>
            </c:ext>
          </c:extLst>
        </c:ser>
        <c:ser>
          <c:idx val="1"/>
          <c:order val="1"/>
          <c:tx>
            <c:strRef>
              <c:f>'ALL IN ONE'!$E$6</c:f>
              <c:strCache>
                <c:ptCount val="1"/>
                <c:pt idx="0">
                  <c:v>Sum of ACTUAL VISIT 1</c:v>
                </c:pt>
              </c:strCache>
            </c:strRef>
          </c:tx>
          <c:spPr>
            <a:solidFill>
              <a:schemeClr val="accent6">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'ALL IN ONE'!$D$7</c:f>
              <c:strCache>
                <c:ptCount val="1"/>
                <c:pt idx="0">
                  <c:v>Total</c:v>
                </c:pt>
              </c:strCache>
            </c:strRef>
          </c:cat>
          <c:val>
            <c:numRef>
              <c:f>'ALL IN ONE'!$E$7</c:f>
              <c:numCache>
                <c:formatCode>0</c:formatCode>
                <c:ptCount val="1"/>
                <c:pt idx="0">
                  <c:v>1219.471668437342</c:v>
                </c:pt>
              </c:numCache>
            </c:numRef>
          </c:val>
          <c:extLst>
            <c:ext xmlns:c16="http://schemas.microsoft.com/office/drawing/2014/chart" uri="{C3380CC4-5D6E-409C-BE32-E72D297353CC}">
              <c16:uniqueId val="{00000001-C57D-420B-804A-532E1203A78A}"/>
            </c:ext>
          </c:extLst>
        </c:ser>
        <c:dLbls>
          <c:dLblPos val="inEnd"/>
          <c:showLegendKey val="0"/>
          <c:showVal val="1"/>
          <c:showCatName val="0"/>
          <c:showSerName val="0"/>
          <c:showPercent val="0"/>
          <c:showBubbleSize val="0"/>
        </c:dLbls>
        <c:gapWidth val="219"/>
        <c:overlap val="100"/>
        <c:axId val="1930362479"/>
        <c:axId val="1930362895"/>
      </c:barChart>
      <c:catAx>
        <c:axId val="1930362479"/>
        <c:scaling>
          <c:orientation val="minMax"/>
        </c:scaling>
        <c:delete val="1"/>
        <c:axPos val="b"/>
        <c:numFmt formatCode="General" sourceLinked="1"/>
        <c:majorTickMark val="none"/>
        <c:minorTickMark val="none"/>
        <c:tickLblPos val="nextTo"/>
        <c:crossAx val="1930362895"/>
        <c:crosses val="autoZero"/>
        <c:auto val="1"/>
        <c:lblAlgn val="ctr"/>
        <c:lblOffset val="100"/>
        <c:noMultiLvlLbl val="0"/>
      </c:catAx>
      <c:valAx>
        <c:axId val="1930362895"/>
        <c:scaling>
          <c:orientation val="minMax"/>
        </c:scaling>
        <c:delete val="1"/>
        <c:axPos val="l"/>
        <c:numFmt formatCode="0" sourceLinked="1"/>
        <c:majorTickMark val="none"/>
        <c:minorTickMark val="none"/>
        <c:tickLblPos val="nextTo"/>
        <c:crossAx val="1930362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ONE!PivotTable6</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lumMod val="60000"/>
              <a:lumOff val="40000"/>
            </a:schemeClr>
          </a:solidFill>
          <a:ln>
            <a:noFill/>
          </a:ln>
          <a:effectLst/>
        </c:spPr>
      </c:pivotFmt>
      <c:pivotFmt>
        <c:idx val="2"/>
        <c:spPr>
          <a:solidFill>
            <a:schemeClr val="tx1">
              <a:lumMod val="50000"/>
              <a:lumOff val="50000"/>
            </a:schemeClr>
          </a:solidFill>
          <a:ln>
            <a:noFill/>
          </a:ln>
          <a:effectLst/>
        </c:spPr>
      </c:pivotFmt>
      <c:pivotFmt>
        <c:idx val="3"/>
        <c:spPr>
          <a:solidFill>
            <a:schemeClr val="accent4">
              <a:lumMod val="50000"/>
            </a:schemeClr>
          </a:solidFill>
          <a:ln>
            <a:noFill/>
          </a:ln>
          <a:effectLst/>
        </c:spPr>
      </c:pivotFmt>
      <c:pivotFmt>
        <c:idx val="4"/>
        <c:spPr>
          <a:solidFill>
            <a:schemeClr val="accent6">
              <a:lumMod val="50000"/>
            </a:schemeClr>
          </a:solidFill>
          <a:ln>
            <a:noFill/>
          </a:ln>
          <a:effectLst/>
        </c:spPr>
      </c:pivotFmt>
      <c:pivotFmt>
        <c:idx val="5"/>
        <c:spPr>
          <a:solidFill>
            <a:schemeClr val="accent1">
              <a:lumMod val="60000"/>
              <a:lumOff val="40000"/>
            </a:schemeClr>
          </a:solidFill>
          <a:ln>
            <a:noFill/>
          </a:ln>
          <a:effectLst/>
        </c:spP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lumMod val="60000"/>
              <a:lumOff val="40000"/>
            </a:schemeClr>
          </a:solidFill>
          <a:ln>
            <a:noFill/>
          </a:ln>
          <a:effectLst/>
        </c:spPr>
      </c:pivotFmt>
      <c:pivotFmt>
        <c:idx val="8"/>
        <c:spPr>
          <a:solidFill>
            <a:schemeClr val="tx1">
              <a:lumMod val="50000"/>
              <a:lumOff val="50000"/>
            </a:schemeClr>
          </a:solidFill>
          <a:ln>
            <a:noFill/>
          </a:ln>
          <a:effectLst/>
        </c:spPr>
      </c:pivotFmt>
      <c:pivotFmt>
        <c:idx val="9"/>
        <c:spPr>
          <a:solidFill>
            <a:schemeClr val="accent4">
              <a:lumMod val="50000"/>
            </a:schemeClr>
          </a:solidFill>
          <a:ln>
            <a:noFill/>
          </a:ln>
          <a:effectLst/>
        </c:spPr>
      </c:pivotFmt>
      <c:pivotFmt>
        <c:idx val="10"/>
        <c:spPr>
          <a:solidFill>
            <a:schemeClr val="accent6">
              <a:lumMod val="50000"/>
            </a:schemeClr>
          </a:solidFill>
          <a:ln>
            <a:noFill/>
          </a:ln>
          <a:effectLst/>
        </c:spPr>
      </c:pivotFmt>
      <c:pivotFmt>
        <c:idx val="11"/>
        <c:spPr>
          <a:solidFill>
            <a:schemeClr val="accent1">
              <a:lumMod val="60000"/>
              <a:lumOff val="40000"/>
            </a:schemeClr>
          </a:solidFill>
          <a:ln>
            <a:noFill/>
          </a:ln>
          <a:effectLst/>
        </c:spPr>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6">
              <a:lumMod val="60000"/>
              <a:lumOff val="40000"/>
            </a:schemeClr>
          </a:solidFill>
          <a:ln>
            <a:noFill/>
          </a:ln>
          <a:effectLst/>
        </c:spPr>
      </c:pivotFmt>
      <c:pivotFmt>
        <c:idx val="14"/>
        <c:spPr>
          <a:solidFill>
            <a:schemeClr val="tx1">
              <a:lumMod val="50000"/>
              <a:lumOff val="50000"/>
            </a:schemeClr>
          </a:solidFill>
          <a:ln>
            <a:noFill/>
          </a:ln>
          <a:effectLst/>
        </c:spPr>
      </c:pivotFmt>
      <c:pivotFmt>
        <c:idx val="15"/>
        <c:spPr>
          <a:solidFill>
            <a:schemeClr val="accent4">
              <a:lumMod val="50000"/>
            </a:schemeClr>
          </a:solidFill>
          <a:ln>
            <a:noFill/>
          </a:ln>
          <a:effectLst/>
        </c:spPr>
      </c:pivotFmt>
      <c:pivotFmt>
        <c:idx val="16"/>
        <c:spPr>
          <a:solidFill>
            <a:schemeClr val="accent6">
              <a:lumMod val="50000"/>
            </a:schemeClr>
          </a:solidFill>
          <a:ln>
            <a:noFill/>
          </a:ln>
          <a:effectLst/>
        </c:spPr>
      </c:pivotFmt>
      <c:pivotFmt>
        <c:idx val="17"/>
        <c:spPr>
          <a:solidFill>
            <a:schemeClr val="accent1">
              <a:lumMod val="60000"/>
              <a:lumOff val="40000"/>
            </a:schemeClr>
          </a:solidFill>
          <a:ln>
            <a:noFill/>
          </a:ln>
          <a:effectLst/>
        </c:spPr>
      </c:pivotFmt>
    </c:pivotFmts>
    <c:plotArea>
      <c:layout>
        <c:manualLayout>
          <c:layoutTarget val="inner"/>
          <c:xMode val="edge"/>
          <c:yMode val="edge"/>
          <c:x val="0.10090922596939533"/>
          <c:y val="4.954954954954955E-2"/>
          <c:w val="0.8613549249740009"/>
          <c:h val="0.79647158969993614"/>
        </c:manualLayout>
      </c:layout>
      <c:barChart>
        <c:barDir val="col"/>
        <c:grouping val="clustered"/>
        <c:varyColors val="1"/>
        <c:ser>
          <c:idx val="0"/>
          <c:order val="0"/>
          <c:tx>
            <c:strRef>
              <c:f>'ALL IN ONE'!$H$2</c:f>
              <c:strCache>
                <c:ptCount val="1"/>
                <c:pt idx="0">
                  <c:v>Total</c:v>
                </c:pt>
              </c:strCache>
            </c:strRef>
          </c:tx>
          <c:invertIfNegative val="0"/>
          <c:dPt>
            <c:idx val="0"/>
            <c:invertIfNegative val="0"/>
            <c:bubble3D val="0"/>
            <c:spPr>
              <a:solidFill>
                <a:schemeClr val="accent6">
                  <a:lumMod val="60000"/>
                  <a:lumOff val="40000"/>
                </a:schemeClr>
              </a:solidFill>
              <a:ln>
                <a:noFill/>
              </a:ln>
              <a:effectLst/>
            </c:spPr>
            <c:extLst>
              <c:ext xmlns:c16="http://schemas.microsoft.com/office/drawing/2014/chart" uri="{C3380CC4-5D6E-409C-BE32-E72D297353CC}">
                <c16:uniqueId val="{00000001-0DF0-4D87-B95F-4127ED52BDD4}"/>
              </c:ext>
            </c:extLst>
          </c:dPt>
          <c:dPt>
            <c:idx val="1"/>
            <c:invertIfNegative val="0"/>
            <c:bubble3D val="0"/>
            <c:spPr>
              <a:solidFill>
                <a:schemeClr val="tx1">
                  <a:lumMod val="50000"/>
                  <a:lumOff val="50000"/>
                </a:schemeClr>
              </a:solidFill>
              <a:ln>
                <a:noFill/>
              </a:ln>
              <a:effectLst/>
            </c:spPr>
            <c:extLst>
              <c:ext xmlns:c16="http://schemas.microsoft.com/office/drawing/2014/chart" uri="{C3380CC4-5D6E-409C-BE32-E72D297353CC}">
                <c16:uniqueId val="{00000003-0DF0-4D87-B95F-4127ED52BDD4}"/>
              </c:ext>
            </c:extLst>
          </c:dPt>
          <c:dPt>
            <c:idx val="2"/>
            <c:invertIfNegative val="0"/>
            <c:bubble3D val="0"/>
            <c:spPr>
              <a:solidFill>
                <a:schemeClr val="accent4">
                  <a:lumMod val="50000"/>
                </a:schemeClr>
              </a:solidFill>
              <a:ln>
                <a:noFill/>
              </a:ln>
              <a:effectLst/>
            </c:spPr>
            <c:extLst>
              <c:ext xmlns:c16="http://schemas.microsoft.com/office/drawing/2014/chart" uri="{C3380CC4-5D6E-409C-BE32-E72D297353CC}">
                <c16:uniqueId val="{00000005-0DF0-4D87-B95F-4127ED52BDD4}"/>
              </c:ext>
            </c:extLst>
          </c:dPt>
          <c:dPt>
            <c:idx val="3"/>
            <c:invertIfNegative val="0"/>
            <c:bubble3D val="0"/>
            <c:spPr>
              <a:solidFill>
                <a:schemeClr val="accent6">
                  <a:lumMod val="50000"/>
                </a:schemeClr>
              </a:solidFill>
              <a:ln>
                <a:noFill/>
              </a:ln>
              <a:effectLst/>
            </c:spPr>
            <c:extLst>
              <c:ext xmlns:c16="http://schemas.microsoft.com/office/drawing/2014/chart" uri="{C3380CC4-5D6E-409C-BE32-E72D297353CC}">
                <c16:uniqueId val="{00000007-0DF0-4D87-B95F-4127ED52BDD4}"/>
              </c:ext>
            </c:extLst>
          </c:dPt>
          <c:dPt>
            <c:idx val="4"/>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9-0DF0-4D87-B95F-4127ED52BDD4}"/>
              </c:ext>
            </c:extLst>
          </c:dPt>
          <c:cat>
            <c:strRef>
              <c:f>'ALL IN ONE'!$G$3:$G$8</c:f>
              <c:strCache>
                <c:ptCount val="5"/>
                <c:pt idx="0">
                  <c:v>Shweta Kalla </c:v>
                </c:pt>
                <c:pt idx="1">
                  <c:v>Samuel George</c:v>
                </c:pt>
                <c:pt idx="2">
                  <c:v>Wahid Khan</c:v>
                </c:pt>
                <c:pt idx="3">
                  <c:v>Vijay Dev</c:v>
                </c:pt>
                <c:pt idx="4">
                  <c:v>Veena Bath </c:v>
                </c:pt>
              </c:strCache>
            </c:strRef>
          </c:cat>
          <c:val>
            <c:numRef>
              <c:f>'ALL IN ONE'!$H$3:$H$8</c:f>
              <c:numCache>
                <c:formatCode>[$$-409]#,##0</c:formatCode>
                <c:ptCount val="5"/>
                <c:pt idx="0">
                  <c:v>1909</c:v>
                </c:pt>
                <c:pt idx="1">
                  <c:v>1570</c:v>
                </c:pt>
                <c:pt idx="2">
                  <c:v>1222</c:v>
                </c:pt>
                <c:pt idx="3">
                  <c:v>1190</c:v>
                </c:pt>
                <c:pt idx="4">
                  <c:v>1148</c:v>
                </c:pt>
              </c:numCache>
            </c:numRef>
          </c:val>
          <c:extLst>
            <c:ext xmlns:c16="http://schemas.microsoft.com/office/drawing/2014/chart" uri="{C3380CC4-5D6E-409C-BE32-E72D297353CC}">
              <c16:uniqueId val="{0000000A-0DF0-4D87-B95F-4127ED52BDD4}"/>
            </c:ext>
          </c:extLst>
        </c:ser>
        <c:dLbls>
          <c:showLegendKey val="0"/>
          <c:showVal val="0"/>
          <c:showCatName val="0"/>
          <c:showSerName val="0"/>
          <c:showPercent val="0"/>
          <c:showBubbleSize val="0"/>
        </c:dLbls>
        <c:gapWidth val="103"/>
        <c:overlap val="-27"/>
        <c:axId val="1219752767"/>
        <c:axId val="1219743199"/>
      </c:barChart>
      <c:catAx>
        <c:axId val="1219752767"/>
        <c:scaling>
          <c:orientation val="minMax"/>
        </c:scaling>
        <c:delete val="0"/>
        <c:axPos val="b"/>
        <c:numFmt formatCode="[$$-409]#,##0" sourceLinked="0"/>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219743199"/>
        <c:crosses val="autoZero"/>
        <c:auto val="1"/>
        <c:lblAlgn val="ctr"/>
        <c:lblOffset val="100"/>
        <c:noMultiLvlLbl val="0"/>
      </c:catAx>
      <c:valAx>
        <c:axId val="1219743199"/>
        <c:scaling>
          <c:orientation val="minMax"/>
          <c:max val="2000"/>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219752767"/>
        <c:crosses val="autoZero"/>
        <c:crossBetween val="between"/>
        <c:majorUnit val="4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ONE!PivotTable7</c:name>
    <c:fmtId val="3"/>
  </c:pivotSource>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3"/>
          </a:solidFill>
          <a:ln w="25400">
            <a:solidFill>
              <a:schemeClr val="lt1"/>
            </a:solidFill>
          </a:ln>
          <a:effectLst/>
          <a:sp3d contourW="25400">
            <a:contourClr>
              <a:schemeClr val="lt1"/>
            </a:contourClr>
          </a:sp3d>
        </c:spPr>
        <c:dLbl>
          <c:idx val="0"/>
          <c:layout>
            <c:manualLayout>
              <c:x val="0.22023452322501255"/>
              <c:y val="0.12919566794764989"/>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6">
              <a:lumMod val="50000"/>
            </a:schemeClr>
          </a:solidFill>
          <a:ln w="25400">
            <a:solidFill>
              <a:schemeClr val="lt1"/>
            </a:solidFill>
          </a:ln>
          <a:effectLst/>
          <a:sp3d contourW="25400">
            <a:contourClr>
              <a:schemeClr val="lt1"/>
            </a:contourClr>
          </a:sp3d>
        </c:spPr>
      </c:pivotFmt>
      <c:pivotFmt>
        <c:idx val="3"/>
        <c:spPr>
          <a:solidFill>
            <a:schemeClr val="accent5">
              <a:lumMod val="50000"/>
            </a:schemeClr>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6">
              <a:lumMod val="50000"/>
            </a:schemeClr>
          </a:solidFill>
          <a:ln w="25400">
            <a:solidFill>
              <a:schemeClr val="lt1"/>
            </a:solidFill>
          </a:ln>
          <a:effectLst/>
          <a:sp3d contourW="25400">
            <a:contourClr>
              <a:schemeClr val="lt1"/>
            </a:contourClr>
          </a:sp3d>
        </c:spPr>
      </c:pivotFmt>
      <c:pivotFmt>
        <c:idx val="6"/>
        <c:spPr>
          <a:solidFill>
            <a:schemeClr val="accent5">
              <a:lumMod val="50000"/>
            </a:schemeClr>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dLbl>
          <c:idx val="0"/>
          <c:layout>
            <c:manualLayout>
              <c:x val="0.22023452322501255"/>
              <c:y val="0.12919566794764989"/>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8"/>
        <c:marker>
          <c:symbol val="none"/>
        </c:marker>
        <c:dLbl>
          <c:idx val="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ext>
          </c:extLst>
        </c:dLbl>
      </c:pivotFmt>
      <c:pivotFmt>
        <c:idx val="9"/>
        <c:spPr>
          <a:solidFill>
            <a:schemeClr val="accent6">
              <a:lumMod val="50000"/>
            </a:schemeClr>
          </a:solidFill>
          <a:ln w="25400">
            <a:solidFill>
              <a:schemeClr val="lt1"/>
            </a:solidFill>
          </a:ln>
          <a:effectLst/>
          <a:sp3d contourW="25400">
            <a:contourClr>
              <a:schemeClr val="lt1"/>
            </a:contourClr>
          </a:sp3d>
        </c:spPr>
        <c:dLbl>
          <c:idx val="0"/>
          <c:layout>
            <c:manualLayout>
              <c:x val="-0.17155374406000851"/>
              <c:y val="2.1538780701043292E-3"/>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ext>
          </c:extLst>
        </c:dLbl>
      </c:pivotFmt>
      <c:pivotFmt>
        <c:idx val="10"/>
        <c:spPr>
          <a:solidFill>
            <a:schemeClr val="accent5">
              <a:lumMod val="50000"/>
            </a:schemeClr>
          </a:solidFill>
          <a:ln w="25400">
            <a:solidFill>
              <a:schemeClr val="lt1"/>
            </a:solidFill>
          </a:ln>
          <a:effectLst/>
          <a:sp3d contourW="25400">
            <a:contourClr>
              <a:schemeClr val="lt1"/>
            </a:contourClr>
          </a:sp3d>
        </c:spPr>
        <c:dLbl>
          <c:idx val="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26225323264963757"/>
                  <c:h val="0.19901319086881217"/>
                </c:manualLayout>
              </c15:layout>
            </c:ext>
          </c:extLst>
        </c:dLbl>
      </c:pivotFmt>
      <c:pivotFmt>
        <c:idx val="11"/>
        <c:spPr>
          <a:solidFill>
            <a:schemeClr val="accent3"/>
          </a:solidFill>
          <a:ln w="25400">
            <a:solidFill>
              <a:schemeClr val="lt1"/>
            </a:solidFill>
          </a:ln>
          <a:effectLst/>
          <a:sp3d contourW="25400">
            <a:contourClr>
              <a:schemeClr val="lt1"/>
            </a:contourClr>
          </a:sp3d>
        </c:spPr>
        <c:dLbl>
          <c:idx val="0"/>
          <c:layout>
            <c:manualLayout>
              <c:x val="0.25616277433230572"/>
              <c:y val="0.13473054551961028"/>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15:layout>
                <c:manualLayout>
                  <c:w val="0.27143718973954212"/>
                  <c:h val="0.24874545972788439"/>
                </c:manualLayout>
              </c15:layout>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'ALL IN ONE'!$K$2</c:f>
              <c:strCache>
                <c:ptCount val="1"/>
                <c:pt idx="0">
                  <c:v>Total</c:v>
                </c:pt>
              </c:strCache>
            </c:strRef>
          </c:tx>
          <c:dPt>
            <c:idx val="0"/>
            <c:bubble3D val="0"/>
            <c:spPr>
              <a:solidFill>
                <a:schemeClr val="accent6">
                  <a:lumMod val="5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1-B5F5-46EA-A14E-87F92BE56337}"/>
              </c:ext>
            </c:extLst>
          </c:dPt>
          <c:dPt>
            <c:idx val="1"/>
            <c:bubble3D val="0"/>
            <c:spPr>
              <a:solidFill>
                <a:schemeClr val="accent5">
                  <a:lumMod val="5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3-B5F5-46EA-A14E-87F92BE56337}"/>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5F5-46EA-A14E-87F92BE56337}"/>
              </c:ext>
            </c:extLst>
          </c:dPt>
          <c:dLbls>
            <c:dLbl>
              <c:idx val="0"/>
              <c:layout>
                <c:manualLayout>
                  <c:x val="-0.17155374406000851"/>
                  <c:y val="2.1538780701043292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B5F5-46EA-A14E-87F92BE56337}"/>
                </c:ext>
              </c:extLst>
            </c:dLbl>
            <c:dLbl>
              <c:idx val="1"/>
              <c:dLblPos val="inEnd"/>
              <c:showLegendKey val="0"/>
              <c:showVal val="0"/>
              <c:showCatName val="1"/>
              <c:showSerName val="0"/>
              <c:showPercent val="1"/>
              <c:showBubbleSize val="0"/>
              <c:extLst>
                <c:ext xmlns:c15="http://schemas.microsoft.com/office/drawing/2012/chart" uri="{CE6537A1-D6FC-4f65-9D91-7224C49458BB}">
                  <c15:layout>
                    <c:manualLayout>
                      <c:w val="0.26225323264963757"/>
                      <c:h val="0.19901319086881217"/>
                    </c:manualLayout>
                  </c15:layout>
                </c:ext>
                <c:ext xmlns:c16="http://schemas.microsoft.com/office/drawing/2014/chart" uri="{C3380CC4-5D6E-409C-BE32-E72D297353CC}">
                  <c16:uniqueId val="{00000003-B5F5-46EA-A14E-87F92BE56337}"/>
                </c:ext>
              </c:extLst>
            </c:dLbl>
            <c:dLbl>
              <c:idx val="2"/>
              <c:layout>
                <c:manualLayout>
                  <c:x val="0.25616277433230572"/>
                  <c:y val="0.13473054551961028"/>
                </c:manualLayout>
              </c:layout>
              <c:dLblPos val="bestFit"/>
              <c:showLegendKey val="0"/>
              <c:showVal val="0"/>
              <c:showCatName val="1"/>
              <c:showSerName val="0"/>
              <c:showPercent val="1"/>
              <c:showBubbleSize val="0"/>
              <c:extLst>
                <c:ext xmlns:c15="http://schemas.microsoft.com/office/drawing/2012/chart" uri="{CE6537A1-D6FC-4f65-9D91-7224C49458BB}">
                  <c15:layout>
                    <c:manualLayout>
                      <c:w val="0.27143718973954212"/>
                      <c:h val="0.24874545972788439"/>
                    </c:manualLayout>
                  </c15:layout>
                </c:ext>
                <c:ext xmlns:c16="http://schemas.microsoft.com/office/drawing/2014/chart" uri="{C3380CC4-5D6E-409C-BE32-E72D297353CC}">
                  <c16:uniqueId val="{00000005-B5F5-46EA-A14E-87F92BE56337}"/>
                </c:ext>
              </c:extLst>
            </c:dLbl>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rect">
                    <a:avLst/>
                  </a:prstGeom>
                </c15:spPr>
              </c:ext>
            </c:extLst>
          </c:dLbls>
          <c:cat>
            <c:strRef>
              <c:f>'ALL IN ONE'!$J$3:$J$6</c:f>
              <c:strCache>
                <c:ptCount val="3"/>
                <c:pt idx="0">
                  <c:v>Garnier</c:v>
                </c:pt>
                <c:pt idx="1">
                  <c:v>Maybelline</c:v>
                </c:pt>
                <c:pt idx="2">
                  <c:v>NYX Professional</c:v>
                </c:pt>
              </c:strCache>
            </c:strRef>
          </c:cat>
          <c:val>
            <c:numRef>
              <c:f>'ALL IN ONE'!$K$3:$K$6</c:f>
              <c:numCache>
                <c:formatCode>[$$-409]#,##0</c:formatCode>
                <c:ptCount val="3"/>
                <c:pt idx="0">
                  <c:v>8811</c:v>
                </c:pt>
                <c:pt idx="1">
                  <c:v>6102</c:v>
                </c:pt>
                <c:pt idx="2">
                  <c:v>3663</c:v>
                </c:pt>
              </c:numCache>
            </c:numRef>
          </c:val>
          <c:extLst>
            <c:ext xmlns:c16="http://schemas.microsoft.com/office/drawing/2014/chart" uri="{C3380CC4-5D6E-409C-BE32-E72D297353CC}">
              <c16:uniqueId val="{00000006-B5F5-46EA-A14E-87F92BE56337}"/>
            </c:ext>
          </c:extLst>
        </c:ser>
        <c:dLbls>
          <c:dLblPos val="inEnd"/>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[Data.xlsx]ALL IN ONE!PivotTable8</c:name>
    <c:fmtId val="2"/>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hade val="47000"/>
            </a:schemeClr>
          </a:solidFill>
          <a:ln>
            <a:noFill/>
          </a:ln>
          <a:effectLst/>
        </c:spPr>
      </c:pivotFmt>
      <c:pivotFmt>
        <c:idx val="3"/>
        <c:spPr>
          <a:solidFill>
            <a:schemeClr val="accent6">
              <a:shade val="65000"/>
            </a:schemeClr>
          </a:solidFill>
          <a:ln>
            <a:noFill/>
          </a:ln>
          <a:effectLst/>
        </c:spPr>
      </c:pivotFmt>
      <c:pivotFmt>
        <c:idx val="4"/>
        <c:spPr>
          <a:solidFill>
            <a:schemeClr val="accent6">
              <a:shade val="82000"/>
            </a:schemeClr>
          </a:solidFill>
          <a:ln>
            <a:noFill/>
          </a:ln>
          <a:effectLst/>
        </c:spPr>
      </c:pivotFmt>
      <c:pivotFmt>
        <c:idx val="5"/>
        <c:spPr>
          <a:solidFill>
            <a:schemeClr val="accent6"/>
          </a:solidFill>
          <a:ln>
            <a:noFill/>
          </a:ln>
          <a:effectLst/>
        </c:spPr>
      </c:pivotFmt>
      <c:pivotFmt>
        <c:idx val="6"/>
        <c:spPr>
          <a:solidFill>
            <a:schemeClr val="accent6">
              <a:tint val="83000"/>
            </a:schemeClr>
          </a:solidFill>
          <a:ln>
            <a:noFill/>
          </a:ln>
          <a:effectLst/>
        </c:spPr>
      </c:pivotFmt>
      <c:pivotFmt>
        <c:idx val="7"/>
        <c:spPr>
          <a:solidFill>
            <a:schemeClr val="accent6">
              <a:tint val="65000"/>
            </a:schemeClr>
          </a:solidFill>
          <a:ln>
            <a:noFill/>
          </a:ln>
          <a:effectLst/>
        </c:spPr>
      </c:pivotFmt>
      <c:pivotFmt>
        <c:idx val="8"/>
        <c:spPr>
          <a:solidFill>
            <a:schemeClr val="accent6">
              <a:tint val="48000"/>
            </a:schemeClr>
          </a:solidFill>
          <a:ln>
            <a:noFill/>
          </a:ln>
          <a:effectLst/>
        </c:spPr>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shade val="47000"/>
            </a:schemeClr>
          </a:solidFill>
          <a:ln>
            <a:noFill/>
          </a:ln>
          <a:effectLst/>
        </c:spPr>
      </c:pivotFmt>
      <c:pivotFmt>
        <c:idx val="11"/>
        <c:spPr>
          <a:solidFill>
            <a:schemeClr val="accent6">
              <a:shade val="65000"/>
            </a:schemeClr>
          </a:solidFill>
          <a:ln>
            <a:noFill/>
          </a:ln>
          <a:effectLst/>
        </c:spPr>
      </c:pivotFmt>
      <c:pivotFmt>
        <c:idx val="12"/>
        <c:spPr>
          <a:solidFill>
            <a:schemeClr val="accent6">
              <a:shade val="82000"/>
            </a:schemeClr>
          </a:solidFill>
          <a:ln>
            <a:noFill/>
          </a:ln>
          <a:effectLst/>
        </c:spPr>
      </c:pivotFmt>
      <c:pivotFmt>
        <c:idx val="13"/>
        <c:spPr>
          <a:solidFill>
            <a:schemeClr val="accent6"/>
          </a:solidFill>
          <a:ln>
            <a:noFill/>
          </a:ln>
          <a:effectLst/>
        </c:spPr>
      </c:pivotFmt>
      <c:pivotFmt>
        <c:idx val="14"/>
        <c:spPr>
          <a:solidFill>
            <a:schemeClr val="accent6">
              <a:tint val="83000"/>
            </a:schemeClr>
          </a:solidFill>
          <a:ln>
            <a:noFill/>
          </a:ln>
          <a:effectLst/>
        </c:spPr>
      </c:pivotFmt>
      <c:pivotFmt>
        <c:idx val="15"/>
        <c:spPr>
          <a:solidFill>
            <a:schemeClr val="accent6">
              <a:tint val="65000"/>
            </a:schemeClr>
          </a:solidFill>
          <a:ln>
            <a:noFill/>
          </a:ln>
          <a:effectLst/>
        </c:spPr>
      </c:pivotFmt>
      <c:pivotFmt>
        <c:idx val="16"/>
        <c:spPr>
          <a:solidFill>
            <a:schemeClr val="accent6">
              <a:tint val="48000"/>
            </a:schemeClr>
          </a:solidFill>
          <a:ln>
            <a:noFill/>
          </a:ln>
          <a:effectLst/>
        </c:spPr>
      </c:pivotFmt>
    </c:pivotFmts>
    <c:plotArea>
      <c:layout>
        <c:manualLayout>
          <c:layoutTarget val="inner"/>
          <c:xMode val="edge"/>
          <c:yMode val="edge"/>
          <c:x val="0.16247615389539721"/>
          <c:y val="9.4104508265744416E-2"/>
          <c:w val="0.79280839895013122"/>
          <c:h val="0.67394065006970683"/>
        </c:manualLayout>
      </c:layout>
      <c:barChart>
        <c:barDir val="col"/>
        <c:grouping val="clustered"/>
        <c:varyColors val="1"/>
        <c:ser>
          <c:idx val="0"/>
          <c:order val="0"/>
          <c:tx>
            <c:strRef>
              <c:f>'ALL IN ONE'!$N$2</c:f>
              <c:strCache>
                <c:ptCount val="1"/>
                <c:pt idx="0">
                  <c:v>Total</c:v>
                </c:pt>
              </c:strCache>
            </c:strRef>
          </c:tx>
          <c:invertIfNegative val="0"/>
          <c:dPt>
            <c:idx val="0"/>
            <c:invertIfNegative val="0"/>
            <c:bubble3D val="0"/>
            <c:spPr>
              <a:solidFill>
                <a:schemeClr val="accent6">
                  <a:shade val="47000"/>
                </a:schemeClr>
              </a:solidFill>
              <a:ln>
                <a:noFill/>
              </a:ln>
              <a:effectLst/>
            </c:spPr>
            <c:extLst>
              <c:ext xmlns:c16="http://schemas.microsoft.com/office/drawing/2014/chart" uri="{C3380CC4-5D6E-409C-BE32-E72D297353CC}">
                <c16:uniqueId val="{00000001-3036-4C3E-B12D-67D029C27EE1}"/>
              </c:ext>
            </c:extLst>
          </c:dPt>
          <c:dPt>
            <c:idx val="1"/>
            <c:invertIfNegative val="0"/>
            <c:bubble3D val="0"/>
            <c:spPr>
              <a:solidFill>
                <a:schemeClr val="accent6">
                  <a:shade val="65000"/>
                </a:schemeClr>
              </a:solidFill>
              <a:ln>
                <a:noFill/>
              </a:ln>
              <a:effectLst/>
            </c:spPr>
            <c:extLst>
              <c:ext xmlns:c16="http://schemas.microsoft.com/office/drawing/2014/chart" uri="{C3380CC4-5D6E-409C-BE32-E72D297353CC}">
                <c16:uniqueId val="{00000003-3036-4C3E-B12D-67D029C27EE1}"/>
              </c:ext>
            </c:extLst>
          </c:dPt>
          <c:dPt>
            <c:idx val="2"/>
            <c:invertIfNegative val="0"/>
            <c:bubble3D val="0"/>
            <c:spPr>
              <a:solidFill>
                <a:schemeClr val="accent6">
                  <a:shade val="82000"/>
                </a:schemeClr>
              </a:solidFill>
              <a:ln>
                <a:noFill/>
              </a:ln>
              <a:effectLst/>
            </c:spPr>
            <c:extLst>
              <c:ext xmlns:c16="http://schemas.microsoft.com/office/drawing/2014/chart" uri="{C3380CC4-5D6E-409C-BE32-E72D297353CC}">
                <c16:uniqueId val="{00000005-3036-4C3E-B12D-67D029C27EE1}"/>
              </c:ext>
            </c:extLst>
          </c:dPt>
          <c:dPt>
            <c:idx val="3"/>
            <c:invertIfNegative val="0"/>
            <c:bubble3D val="0"/>
            <c:spPr>
              <a:solidFill>
                <a:schemeClr val="accent6"/>
              </a:solidFill>
              <a:ln>
                <a:noFill/>
              </a:ln>
              <a:effectLst/>
            </c:spPr>
            <c:extLst>
              <c:ext xmlns:c16="http://schemas.microsoft.com/office/drawing/2014/chart" uri="{C3380CC4-5D6E-409C-BE32-E72D297353CC}">
                <c16:uniqueId val="{00000007-3036-4C3E-B12D-67D029C27EE1}"/>
              </c:ext>
            </c:extLst>
          </c:dPt>
          <c:dPt>
            <c:idx val="4"/>
            <c:invertIfNegative val="0"/>
            <c:bubble3D val="0"/>
            <c:spPr>
              <a:solidFill>
                <a:schemeClr val="accent6">
                  <a:tint val="83000"/>
                </a:schemeClr>
              </a:solidFill>
              <a:ln>
                <a:noFill/>
              </a:ln>
              <a:effectLst/>
            </c:spPr>
            <c:extLst>
              <c:ext xmlns:c16="http://schemas.microsoft.com/office/drawing/2014/chart" uri="{C3380CC4-5D6E-409C-BE32-E72D297353CC}">
                <c16:uniqueId val="{00000009-3036-4C3E-B12D-67D029C27EE1}"/>
              </c:ext>
            </c:extLst>
          </c:dPt>
          <c:dPt>
            <c:idx val="5"/>
            <c:invertIfNegative val="0"/>
            <c:bubble3D val="0"/>
            <c:spPr>
              <a:solidFill>
                <a:schemeClr val="accent6">
                  <a:tint val="65000"/>
                </a:schemeClr>
              </a:solidFill>
              <a:ln>
                <a:noFill/>
              </a:ln>
              <a:effectLst/>
            </c:spPr>
            <c:extLst>
              <c:ext xmlns:c16="http://schemas.microsoft.com/office/drawing/2014/chart" uri="{C3380CC4-5D6E-409C-BE32-E72D297353CC}">
                <c16:uniqueId val="{0000000B-3036-4C3E-B12D-67D029C27EE1}"/>
              </c:ext>
            </c:extLst>
          </c:dPt>
          <c:dPt>
            <c:idx val="6"/>
            <c:invertIfNegative val="0"/>
            <c:bubble3D val="0"/>
            <c:spPr>
              <a:solidFill>
                <a:schemeClr val="accent6">
                  <a:tint val="48000"/>
                </a:schemeClr>
              </a:solidFill>
              <a:ln>
                <a:noFill/>
              </a:ln>
              <a:effectLst/>
            </c:spPr>
            <c:extLst>
              <c:ext xmlns:c16="http://schemas.microsoft.com/office/drawing/2014/chart" uri="{C3380CC4-5D6E-409C-BE32-E72D297353CC}">
                <c16:uniqueId val="{0000000D-3036-4C3E-B12D-67D029C27EE1}"/>
              </c:ext>
            </c:extLst>
          </c:dPt>
          <c:cat>
            <c:strRef>
              <c:f>'ALL IN ONE'!$M$3:$M$10</c:f>
              <c:strCache>
                <c:ptCount val="7"/>
                <c:pt idx="0">
                  <c:v>Saffron</c:v>
                </c:pt>
                <c:pt idx="1">
                  <c:v>Nexus</c:v>
                </c:pt>
                <c:pt idx="2">
                  <c:v>BlueFire</c:v>
                </c:pt>
                <c:pt idx="3">
                  <c:v>AllStar</c:v>
                </c:pt>
                <c:pt idx="4">
                  <c:v>Fireside</c:v>
                </c:pt>
                <c:pt idx="5">
                  <c:v>AllAround</c:v>
                </c:pt>
                <c:pt idx="6">
                  <c:v>OurTown</c:v>
                </c:pt>
              </c:strCache>
            </c:strRef>
          </c:cat>
          <c:val>
            <c:numRef>
              <c:f>'ALL IN ONE'!$N$3:$N$10</c:f>
              <c:numCache>
                <c:formatCode>[$$-409]#,##0</c:formatCode>
                <c:ptCount val="7"/>
                <c:pt idx="0">
                  <c:v>3599</c:v>
                </c:pt>
                <c:pt idx="1">
                  <c:v>2784</c:v>
                </c:pt>
                <c:pt idx="2">
                  <c:v>2742</c:v>
                </c:pt>
                <c:pt idx="3">
                  <c:v>2669</c:v>
                </c:pt>
                <c:pt idx="4">
                  <c:v>2375</c:v>
                </c:pt>
                <c:pt idx="5">
                  <c:v>2217</c:v>
                </c:pt>
                <c:pt idx="6">
                  <c:v>2190</c:v>
                </c:pt>
              </c:numCache>
            </c:numRef>
          </c:val>
          <c:extLst>
            <c:ext xmlns:c16="http://schemas.microsoft.com/office/drawing/2014/chart" uri="{C3380CC4-5D6E-409C-BE32-E72D297353CC}">
              <c16:uniqueId val="{0000000E-3036-4C3E-B12D-67D029C27EE1}"/>
            </c:ext>
          </c:extLst>
        </c:ser>
        <c:dLbls>
          <c:showLegendKey val="0"/>
          <c:showVal val="0"/>
          <c:showCatName val="0"/>
          <c:showSerName val="0"/>
          <c:showPercent val="0"/>
          <c:showBubbleSize val="0"/>
        </c:dLbls>
        <c:gapWidth val="103"/>
        <c:overlap val="-27"/>
        <c:axId val="1930397423"/>
        <c:axId val="1930393679"/>
      </c:barChart>
      <c:catAx>
        <c:axId val="1930397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930393679"/>
        <c:crosses val="autoZero"/>
        <c:auto val="1"/>
        <c:lblAlgn val="ctr"/>
        <c:lblOffset val="100"/>
        <c:noMultiLvlLbl val="0"/>
      </c:catAx>
      <c:valAx>
        <c:axId val="1930393679"/>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9303974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ONE!PivotTable9</c:name>
    <c:fmtId val="2"/>
  </c:pivotSource>
  <c:chart>
    <c:autoTitleDeleted val="0"/>
    <c:pivotFmts>
      <c:pivotFmt>
        <c:idx val="0"/>
        <c:spPr>
          <a:solidFill>
            <a:schemeClr val="accent1"/>
          </a:solidFill>
          <a:ln w="28575" cap="rnd">
            <a:solidFill>
              <a:schemeClr val="bg2">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4">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bg2">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4">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bg2">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4">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7481977996617042E-2"/>
          <c:y val="4.8463453879994331E-2"/>
          <c:w val="0.8486925151060507"/>
          <c:h val="0.63032434490444178"/>
        </c:manualLayout>
      </c:layout>
      <c:lineChart>
        <c:grouping val="standard"/>
        <c:varyColors val="0"/>
        <c:ser>
          <c:idx val="0"/>
          <c:order val="0"/>
          <c:tx>
            <c:strRef>
              <c:f>'ALL IN ONE'!$Q$2:$Q$3</c:f>
              <c:strCache>
                <c:ptCount val="1"/>
                <c:pt idx="0">
                  <c:v>2018</c:v>
                </c:pt>
              </c:strCache>
            </c:strRef>
          </c:tx>
          <c:spPr>
            <a:ln w="28575" cap="rnd">
              <a:solidFill>
                <a:schemeClr val="bg2">
                  <a:lumMod val="50000"/>
                </a:schemeClr>
              </a:solidFill>
              <a:round/>
            </a:ln>
            <a:effectLst/>
          </c:spPr>
          <c:marker>
            <c:symbol val="none"/>
          </c:marker>
          <c:cat>
            <c:multiLvlStrRef>
              <c:f>'ALL IN ONE'!$P$4:$P$28</c:f>
              <c:multiLvlStrCache>
                <c:ptCount val="12"/>
                <c:lvl>
                  <c:pt idx="0">
                    <c:v>Winter</c:v>
                  </c:pt>
                  <c:pt idx="1">
                    <c:v>Winter</c:v>
                  </c:pt>
                  <c:pt idx="2">
                    <c:v>Spring</c:v>
                  </c:pt>
                  <c:pt idx="3">
                    <c:v>Spring</c:v>
                  </c:pt>
                  <c:pt idx="4">
                    <c:v>Spring</c:v>
                  </c:pt>
                  <c:pt idx="5">
                    <c:v>Summer</c:v>
                  </c:pt>
                  <c:pt idx="6">
                    <c:v>Summer</c:v>
                  </c:pt>
                  <c:pt idx="7">
                    <c:v>Summer</c:v>
                  </c:pt>
                  <c:pt idx="8">
                    <c:v>Fall</c:v>
                  </c:pt>
                  <c:pt idx="9">
                    <c:v>Fall</c:v>
                  </c:pt>
                  <c:pt idx="10">
                    <c:v>Fall</c:v>
                  </c:pt>
                  <c:pt idx="11">
                    <c:v>Winter</c:v>
                  </c:pt>
                </c:lvl>
                <c:lvl>
                  <c:pt idx="0">
                    <c:v>Jan</c:v>
                  </c:pt>
                  <c:pt idx="1">
                    <c:v>Feb</c:v>
                  </c:pt>
                  <c:pt idx="2">
                    <c:v>Mar</c:v>
                  </c:pt>
                  <c:pt idx="3">
                    <c:v>Apr</c:v>
                  </c:pt>
                  <c:pt idx="4">
                    <c:v>May</c:v>
                  </c:pt>
                  <c:pt idx="5">
                    <c:v>Jun</c:v>
                  </c:pt>
                  <c:pt idx="6">
                    <c:v>Jul</c:v>
                  </c:pt>
                  <c:pt idx="7">
                    <c:v>Aug</c:v>
                  </c:pt>
                  <c:pt idx="8">
                    <c:v>Sep</c:v>
                  </c:pt>
                  <c:pt idx="9">
                    <c:v>Oct</c:v>
                  </c:pt>
                  <c:pt idx="10">
                    <c:v>Nov</c:v>
                  </c:pt>
                  <c:pt idx="11">
                    <c:v>Dec</c:v>
                  </c:pt>
                </c:lvl>
              </c:multiLvlStrCache>
            </c:multiLvlStrRef>
          </c:cat>
          <c:val>
            <c:numRef>
              <c:f>'ALL IN ONE'!$Q$4:$Q$28</c:f>
              <c:numCache>
                <c:formatCode>[$$-409]#,##0</c:formatCode>
                <c:ptCount val="12"/>
                <c:pt idx="0">
                  <c:v>821</c:v>
                </c:pt>
                <c:pt idx="1">
                  <c:v>800</c:v>
                </c:pt>
                <c:pt idx="2">
                  <c:v>300</c:v>
                </c:pt>
                <c:pt idx="3">
                  <c:v>464</c:v>
                </c:pt>
                <c:pt idx="4">
                  <c:v>709</c:v>
                </c:pt>
                <c:pt idx="5">
                  <c:v>192</c:v>
                </c:pt>
                <c:pt idx="6">
                  <c:v>655</c:v>
                </c:pt>
                <c:pt idx="7">
                  <c:v>398</c:v>
                </c:pt>
                <c:pt idx="8">
                  <c:v>816</c:v>
                </c:pt>
                <c:pt idx="9">
                  <c:v>94</c:v>
                </c:pt>
                <c:pt idx="10">
                  <c:v>393</c:v>
                </c:pt>
                <c:pt idx="11">
                  <c:v>273</c:v>
                </c:pt>
              </c:numCache>
            </c:numRef>
          </c:val>
          <c:smooth val="0"/>
          <c:extLst>
            <c:ext xmlns:c16="http://schemas.microsoft.com/office/drawing/2014/chart" uri="{C3380CC4-5D6E-409C-BE32-E72D297353CC}">
              <c16:uniqueId val="{00000000-5C29-4C0E-B74A-B81E685F4F7F}"/>
            </c:ext>
          </c:extLst>
        </c:ser>
        <c:ser>
          <c:idx val="1"/>
          <c:order val="1"/>
          <c:tx>
            <c:strRef>
              <c:f>'ALL IN ONE'!$R$2:$R$3</c:f>
              <c:strCache>
                <c:ptCount val="1"/>
                <c:pt idx="0">
                  <c:v>2019</c:v>
                </c:pt>
              </c:strCache>
            </c:strRef>
          </c:tx>
          <c:spPr>
            <a:ln w="28575" cap="rnd">
              <a:solidFill>
                <a:srgbClr val="92D050"/>
              </a:solidFill>
              <a:round/>
            </a:ln>
            <a:effectLst/>
          </c:spPr>
          <c:marker>
            <c:symbol val="none"/>
          </c:marker>
          <c:cat>
            <c:multiLvlStrRef>
              <c:f>'ALL IN ONE'!$P$4:$P$28</c:f>
              <c:multiLvlStrCache>
                <c:ptCount val="12"/>
                <c:lvl>
                  <c:pt idx="0">
                    <c:v>Winter</c:v>
                  </c:pt>
                  <c:pt idx="1">
                    <c:v>Winter</c:v>
                  </c:pt>
                  <c:pt idx="2">
                    <c:v>Spring</c:v>
                  </c:pt>
                  <c:pt idx="3">
                    <c:v>Spring</c:v>
                  </c:pt>
                  <c:pt idx="4">
                    <c:v>Spring</c:v>
                  </c:pt>
                  <c:pt idx="5">
                    <c:v>Summer</c:v>
                  </c:pt>
                  <c:pt idx="6">
                    <c:v>Summer</c:v>
                  </c:pt>
                  <c:pt idx="7">
                    <c:v>Summer</c:v>
                  </c:pt>
                  <c:pt idx="8">
                    <c:v>Fall</c:v>
                  </c:pt>
                  <c:pt idx="9">
                    <c:v>Fall</c:v>
                  </c:pt>
                  <c:pt idx="10">
                    <c:v>Fall</c:v>
                  </c:pt>
                  <c:pt idx="11">
                    <c:v>Winter</c:v>
                  </c:pt>
                </c:lvl>
                <c:lvl>
                  <c:pt idx="0">
                    <c:v>Jan</c:v>
                  </c:pt>
                  <c:pt idx="1">
                    <c:v>Feb</c:v>
                  </c:pt>
                  <c:pt idx="2">
                    <c:v>Mar</c:v>
                  </c:pt>
                  <c:pt idx="3">
                    <c:v>Apr</c:v>
                  </c:pt>
                  <c:pt idx="4">
                    <c:v>May</c:v>
                  </c:pt>
                  <c:pt idx="5">
                    <c:v>Jun</c:v>
                  </c:pt>
                  <c:pt idx="6">
                    <c:v>Jul</c:v>
                  </c:pt>
                  <c:pt idx="7">
                    <c:v>Aug</c:v>
                  </c:pt>
                  <c:pt idx="8">
                    <c:v>Sep</c:v>
                  </c:pt>
                  <c:pt idx="9">
                    <c:v>Oct</c:v>
                  </c:pt>
                  <c:pt idx="10">
                    <c:v>Nov</c:v>
                  </c:pt>
                  <c:pt idx="11">
                    <c:v>Dec</c:v>
                  </c:pt>
                </c:lvl>
              </c:multiLvlStrCache>
            </c:multiLvlStrRef>
          </c:cat>
          <c:val>
            <c:numRef>
              <c:f>'ALL IN ONE'!$R$4:$R$28</c:f>
              <c:numCache>
                <c:formatCode>[$$-409]#,##0</c:formatCode>
                <c:ptCount val="12"/>
                <c:pt idx="0">
                  <c:v>501</c:v>
                </c:pt>
                <c:pt idx="1">
                  <c:v>418</c:v>
                </c:pt>
                <c:pt idx="2">
                  <c:v>311</c:v>
                </c:pt>
                <c:pt idx="3">
                  <c:v>698</c:v>
                </c:pt>
                <c:pt idx="4">
                  <c:v>623</c:v>
                </c:pt>
                <c:pt idx="5">
                  <c:v>818</c:v>
                </c:pt>
                <c:pt idx="6">
                  <c:v>381</c:v>
                </c:pt>
                <c:pt idx="7">
                  <c:v>119</c:v>
                </c:pt>
                <c:pt idx="8">
                  <c:v>533</c:v>
                </c:pt>
                <c:pt idx="9">
                  <c:v>747</c:v>
                </c:pt>
                <c:pt idx="10">
                  <c:v>547</c:v>
                </c:pt>
                <c:pt idx="11">
                  <c:v>363</c:v>
                </c:pt>
              </c:numCache>
            </c:numRef>
          </c:val>
          <c:smooth val="0"/>
          <c:extLst>
            <c:ext xmlns:c16="http://schemas.microsoft.com/office/drawing/2014/chart" uri="{C3380CC4-5D6E-409C-BE32-E72D297353CC}">
              <c16:uniqueId val="{00000008-EBF1-4374-8648-57390A3497D8}"/>
            </c:ext>
          </c:extLst>
        </c:ser>
        <c:ser>
          <c:idx val="2"/>
          <c:order val="2"/>
          <c:tx>
            <c:strRef>
              <c:f>'ALL IN ONE'!$S$2:$S$3</c:f>
              <c:strCache>
                <c:ptCount val="1"/>
                <c:pt idx="0">
                  <c:v>2020</c:v>
                </c:pt>
              </c:strCache>
            </c:strRef>
          </c:tx>
          <c:spPr>
            <a:ln w="28575" cap="rnd">
              <a:solidFill>
                <a:schemeClr val="accent4">
                  <a:lumMod val="75000"/>
                </a:schemeClr>
              </a:solidFill>
              <a:round/>
            </a:ln>
            <a:effectLst/>
          </c:spPr>
          <c:marker>
            <c:symbol val="none"/>
          </c:marker>
          <c:cat>
            <c:multiLvlStrRef>
              <c:f>'ALL IN ONE'!$P$4:$P$28</c:f>
              <c:multiLvlStrCache>
                <c:ptCount val="12"/>
                <c:lvl>
                  <c:pt idx="0">
                    <c:v>Winter</c:v>
                  </c:pt>
                  <c:pt idx="1">
                    <c:v>Winter</c:v>
                  </c:pt>
                  <c:pt idx="2">
                    <c:v>Spring</c:v>
                  </c:pt>
                  <c:pt idx="3">
                    <c:v>Spring</c:v>
                  </c:pt>
                  <c:pt idx="4">
                    <c:v>Spring</c:v>
                  </c:pt>
                  <c:pt idx="5">
                    <c:v>Summer</c:v>
                  </c:pt>
                  <c:pt idx="6">
                    <c:v>Summer</c:v>
                  </c:pt>
                  <c:pt idx="7">
                    <c:v>Summer</c:v>
                  </c:pt>
                  <c:pt idx="8">
                    <c:v>Fall</c:v>
                  </c:pt>
                  <c:pt idx="9">
                    <c:v>Fall</c:v>
                  </c:pt>
                  <c:pt idx="10">
                    <c:v>Fall</c:v>
                  </c:pt>
                  <c:pt idx="11">
                    <c:v>Winter</c:v>
                  </c:pt>
                </c:lvl>
                <c:lvl>
                  <c:pt idx="0">
                    <c:v>Jan</c:v>
                  </c:pt>
                  <c:pt idx="1">
                    <c:v>Feb</c:v>
                  </c:pt>
                  <c:pt idx="2">
                    <c:v>Mar</c:v>
                  </c:pt>
                  <c:pt idx="3">
                    <c:v>Apr</c:v>
                  </c:pt>
                  <c:pt idx="4">
                    <c:v>May</c:v>
                  </c:pt>
                  <c:pt idx="5">
                    <c:v>Jun</c:v>
                  </c:pt>
                  <c:pt idx="6">
                    <c:v>Jul</c:v>
                  </c:pt>
                  <c:pt idx="7">
                    <c:v>Aug</c:v>
                  </c:pt>
                  <c:pt idx="8">
                    <c:v>Sep</c:v>
                  </c:pt>
                  <c:pt idx="9">
                    <c:v>Oct</c:v>
                  </c:pt>
                  <c:pt idx="10">
                    <c:v>Nov</c:v>
                  </c:pt>
                  <c:pt idx="11">
                    <c:v>Dec</c:v>
                  </c:pt>
                </c:lvl>
              </c:multiLvlStrCache>
            </c:multiLvlStrRef>
          </c:cat>
          <c:val>
            <c:numRef>
              <c:f>'ALL IN ONE'!$S$4:$S$28</c:f>
              <c:numCache>
                <c:formatCode>[$$-409]#,##0</c:formatCode>
                <c:ptCount val="12"/>
                <c:pt idx="0">
                  <c:v>137</c:v>
                </c:pt>
                <c:pt idx="1">
                  <c:v>703</c:v>
                </c:pt>
                <c:pt idx="2">
                  <c:v>762</c:v>
                </c:pt>
                <c:pt idx="3">
                  <c:v>1204</c:v>
                </c:pt>
                <c:pt idx="4">
                  <c:v>214</c:v>
                </c:pt>
                <c:pt idx="5">
                  <c:v>265</c:v>
                </c:pt>
                <c:pt idx="6">
                  <c:v>384</c:v>
                </c:pt>
                <c:pt idx="7">
                  <c:v>464</c:v>
                </c:pt>
                <c:pt idx="8">
                  <c:v>263</c:v>
                </c:pt>
                <c:pt idx="9">
                  <c:v>508</c:v>
                </c:pt>
                <c:pt idx="10">
                  <c:v>736</c:v>
                </c:pt>
                <c:pt idx="11">
                  <c:v>962</c:v>
                </c:pt>
              </c:numCache>
            </c:numRef>
          </c:val>
          <c:smooth val="0"/>
          <c:extLst>
            <c:ext xmlns:c16="http://schemas.microsoft.com/office/drawing/2014/chart" uri="{C3380CC4-5D6E-409C-BE32-E72D297353CC}">
              <c16:uniqueId val="{00000009-EBF1-4374-8648-57390A3497D8}"/>
            </c:ext>
          </c:extLst>
        </c:ser>
        <c:dLbls>
          <c:showLegendKey val="0"/>
          <c:showVal val="0"/>
          <c:showCatName val="0"/>
          <c:showSerName val="0"/>
          <c:showPercent val="0"/>
          <c:showBubbleSize val="0"/>
        </c:dLbls>
        <c:smooth val="0"/>
        <c:axId val="1930404079"/>
        <c:axId val="1930410319"/>
      </c:lineChart>
      <c:catAx>
        <c:axId val="193040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930410319"/>
        <c:crosses val="autoZero"/>
        <c:auto val="1"/>
        <c:lblAlgn val="ctr"/>
        <c:lblOffset val="100"/>
        <c:noMultiLvlLbl val="0"/>
      </c:catAx>
      <c:valAx>
        <c:axId val="1930410319"/>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930404079"/>
        <c:crosses val="autoZero"/>
        <c:crossBetween val="between"/>
      </c:valAx>
      <c:spPr>
        <a:noFill/>
        <a:ln>
          <a:noFill/>
        </a:ln>
        <a:effectLst/>
      </c:spPr>
    </c:plotArea>
    <c:legend>
      <c:legendPos val="r"/>
      <c:layout>
        <c:manualLayout>
          <c:xMode val="edge"/>
          <c:yMode val="edge"/>
          <c:x val="0.91911792599776243"/>
          <c:y val="0.11782896510325623"/>
          <c:w val="6.8135593220338977E-2"/>
          <c:h val="0.44669471671580985"/>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ONE!PivotTable10</c:name>
    <c:fmtId val="5"/>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'ALL IN ONE'!$W$2</c:f>
              <c:strCache>
                <c:ptCount val="1"/>
                <c:pt idx="0">
                  <c:v>Total</c:v>
                </c:pt>
              </c:strCache>
            </c:strRef>
          </c:tx>
          <c:spPr>
            <a:ln w="28575" cap="rnd">
              <a:solidFill>
                <a:schemeClr val="bg1"/>
              </a:solidFill>
              <a:round/>
            </a:ln>
            <a:effectLst/>
          </c:spPr>
          <c:marker>
            <c:symbol val="none"/>
          </c:marker>
          <c:cat>
            <c:multiLvlStrRef>
              <c:f>'ALL IN ONE'!$V$3:$V$42</c:f>
              <c:multiLvlStrCache>
                <c:ptCount val="36"/>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lvl>
                <c:lvl>
                  <c:pt idx="0">
                    <c:v>2018</c:v>
                  </c:pt>
                  <c:pt idx="12">
                    <c:v>2019</c:v>
                  </c:pt>
                  <c:pt idx="24">
                    <c:v>2020</c:v>
                  </c:pt>
                </c:lvl>
              </c:multiLvlStrCache>
            </c:multiLvlStrRef>
          </c:cat>
          <c:val>
            <c:numRef>
              <c:f>'ALL IN ONE'!$W$3:$W$42</c:f>
              <c:numCache>
                <c:formatCode>[$$-409]#,##0</c:formatCode>
                <c:ptCount val="36"/>
                <c:pt idx="0">
                  <c:v>821</c:v>
                </c:pt>
                <c:pt idx="1">
                  <c:v>800</c:v>
                </c:pt>
                <c:pt idx="2">
                  <c:v>300</c:v>
                </c:pt>
                <c:pt idx="3">
                  <c:v>464</c:v>
                </c:pt>
                <c:pt idx="4">
                  <c:v>709</c:v>
                </c:pt>
                <c:pt idx="5">
                  <c:v>192</c:v>
                </c:pt>
                <c:pt idx="6">
                  <c:v>655</c:v>
                </c:pt>
                <c:pt idx="7">
                  <c:v>398</c:v>
                </c:pt>
                <c:pt idx="8">
                  <c:v>816</c:v>
                </c:pt>
                <c:pt idx="9">
                  <c:v>94</c:v>
                </c:pt>
                <c:pt idx="10">
                  <c:v>393</c:v>
                </c:pt>
                <c:pt idx="11">
                  <c:v>273</c:v>
                </c:pt>
                <c:pt idx="12">
                  <c:v>501</c:v>
                </c:pt>
                <c:pt idx="13">
                  <c:v>418</c:v>
                </c:pt>
                <c:pt idx="14">
                  <c:v>311</c:v>
                </c:pt>
                <c:pt idx="15">
                  <c:v>698</c:v>
                </c:pt>
                <c:pt idx="16">
                  <c:v>623</c:v>
                </c:pt>
                <c:pt idx="17">
                  <c:v>818</c:v>
                </c:pt>
                <c:pt idx="18">
                  <c:v>381</c:v>
                </c:pt>
                <c:pt idx="19">
                  <c:v>119</c:v>
                </c:pt>
                <c:pt idx="20">
                  <c:v>533</c:v>
                </c:pt>
                <c:pt idx="21">
                  <c:v>747</c:v>
                </c:pt>
                <c:pt idx="22">
                  <c:v>547</c:v>
                </c:pt>
                <c:pt idx="23">
                  <c:v>363</c:v>
                </c:pt>
                <c:pt idx="24">
                  <c:v>137</c:v>
                </c:pt>
                <c:pt idx="25">
                  <c:v>703</c:v>
                </c:pt>
                <c:pt idx="26">
                  <c:v>762</c:v>
                </c:pt>
                <c:pt idx="27">
                  <c:v>1204</c:v>
                </c:pt>
                <c:pt idx="28">
                  <c:v>214</c:v>
                </c:pt>
                <c:pt idx="29">
                  <c:v>265</c:v>
                </c:pt>
                <c:pt idx="30">
                  <c:v>384</c:v>
                </c:pt>
                <c:pt idx="31">
                  <c:v>464</c:v>
                </c:pt>
                <c:pt idx="32">
                  <c:v>263</c:v>
                </c:pt>
                <c:pt idx="33">
                  <c:v>508</c:v>
                </c:pt>
                <c:pt idx="34">
                  <c:v>736</c:v>
                </c:pt>
                <c:pt idx="35">
                  <c:v>962</c:v>
                </c:pt>
              </c:numCache>
            </c:numRef>
          </c:val>
          <c:smooth val="0"/>
          <c:extLst>
            <c:ext xmlns:c16="http://schemas.microsoft.com/office/drawing/2014/chart" uri="{C3380CC4-5D6E-409C-BE32-E72D297353CC}">
              <c16:uniqueId val="{00000000-30CC-48AE-8847-69663A6A9379}"/>
            </c:ext>
          </c:extLst>
        </c:ser>
        <c:dLbls>
          <c:showLegendKey val="0"/>
          <c:showVal val="0"/>
          <c:showCatName val="0"/>
          <c:showSerName val="0"/>
          <c:showPercent val="0"/>
          <c:showBubbleSize val="0"/>
        </c:dLbls>
        <c:smooth val="0"/>
        <c:axId val="85899647"/>
        <c:axId val="85891743"/>
      </c:lineChart>
      <c:catAx>
        <c:axId val="85899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85891743"/>
        <c:crosses val="autoZero"/>
        <c:auto val="1"/>
        <c:lblAlgn val="ctr"/>
        <c:lblOffset val="100"/>
        <c:noMultiLvlLbl val="0"/>
      </c:catAx>
      <c:valAx>
        <c:axId val="85891743"/>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8589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520627703227236"/>
          <c:y val="3.7370738140491057E-2"/>
          <c:w val="0.59427416183957371"/>
          <c:h val="0.90549067142469264"/>
        </c:manualLayout>
      </c:layout>
      <c:barChart>
        <c:barDir val="bar"/>
        <c:grouping val="clustered"/>
        <c:varyColors val="0"/>
        <c:ser>
          <c:idx val="0"/>
          <c:order val="0"/>
          <c:tx>
            <c:v>Total</c:v>
          </c:tx>
          <c:spPr>
            <a:solidFill>
              <a:schemeClr val="bg1"/>
            </a:solidFill>
            <a:ln>
              <a:noFill/>
            </a:ln>
            <a:effectLst/>
          </c:spPr>
          <c:invertIfNegative val="0"/>
          <c:cat>
            <c:strLit>
              <c:ptCount val="50"/>
              <c:pt idx="0">
                <c:v>STR-25</c:v>
              </c:pt>
              <c:pt idx="1">
                <c:v>STR-33</c:v>
              </c:pt>
              <c:pt idx="2">
                <c:v>STR-5</c:v>
              </c:pt>
              <c:pt idx="3">
                <c:v>STR-20</c:v>
              </c:pt>
              <c:pt idx="4">
                <c:v>STR-16</c:v>
              </c:pt>
              <c:pt idx="5">
                <c:v>STR-12</c:v>
              </c:pt>
              <c:pt idx="6">
                <c:v>STR-31</c:v>
              </c:pt>
              <c:pt idx="7">
                <c:v>STR-38</c:v>
              </c:pt>
              <c:pt idx="8">
                <c:v>STR-39</c:v>
              </c:pt>
              <c:pt idx="9">
                <c:v>STR-24</c:v>
              </c:pt>
              <c:pt idx="10">
                <c:v>STR-28</c:v>
              </c:pt>
              <c:pt idx="11">
                <c:v>STR-10</c:v>
              </c:pt>
              <c:pt idx="12">
                <c:v>STR-27</c:v>
              </c:pt>
              <c:pt idx="13">
                <c:v>STR-13</c:v>
              </c:pt>
              <c:pt idx="14">
                <c:v>STR-2</c:v>
              </c:pt>
              <c:pt idx="15">
                <c:v>STR-50</c:v>
              </c:pt>
              <c:pt idx="16">
                <c:v>STR-21</c:v>
              </c:pt>
              <c:pt idx="17">
                <c:v>STR-9</c:v>
              </c:pt>
              <c:pt idx="18">
                <c:v>STR-47</c:v>
              </c:pt>
              <c:pt idx="19">
                <c:v>STR-40</c:v>
              </c:pt>
              <c:pt idx="20">
                <c:v>STR-1</c:v>
              </c:pt>
              <c:pt idx="21">
                <c:v>STR-14</c:v>
              </c:pt>
              <c:pt idx="22">
                <c:v>STR-32</c:v>
              </c:pt>
              <c:pt idx="23">
                <c:v>STR-36</c:v>
              </c:pt>
              <c:pt idx="24">
                <c:v>STR-37</c:v>
              </c:pt>
              <c:pt idx="25">
                <c:v>STR-26</c:v>
              </c:pt>
              <c:pt idx="26">
                <c:v>STR-6</c:v>
              </c:pt>
              <c:pt idx="27">
                <c:v>STR-43</c:v>
              </c:pt>
              <c:pt idx="28">
                <c:v>STR-23</c:v>
              </c:pt>
              <c:pt idx="29">
                <c:v>STR-11</c:v>
              </c:pt>
              <c:pt idx="30">
                <c:v>STR-46</c:v>
              </c:pt>
              <c:pt idx="31">
                <c:v>STR-30</c:v>
              </c:pt>
              <c:pt idx="32">
                <c:v>STR-35</c:v>
              </c:pt>
              <c:pt idx="33">
                <c:v>STR-44</c:v>
              </c:pt>
              <c:pt idx="34">
                <c:v>STR-19</c:v>
              </c:pt>
              <c:pt idx="35">
                <c:v>STR-42</c:v>
              </c:pt>
              <c:pt idx="36">
                <c:v>STR-18</c:v>
              </c:pt>
              <c:pt idx="37">
                <c:v>STR-45</c:v>
              </c:pt>
              <c:pt idx="38">
                <c:v>STR-49</c:v>
              </c:pt>
              <c:pt idx="39">
                <c:v>STR-48</c:v>
              </c:pt>
              <c:pt idx="40">
                <c:v>STR-3</c:v>
              </c:pt>
              <c:pt idx="41">
                <c:v>STR-15</c:v>
              </c:pt>
              <c:pt idx="42">
                <c:v>STR-29</c:v>
              </c:pt>
              <c:pt idx="43">
                <c:v>STR-7</c:v>
              </c:pt>
              <c:pt idx="44">
                <c:v>STR-22</c:v>
              </c:pt>
              <c:pt idx="45">
                <c:v>STR-8</c:v>
              </c:pt>
              <c:pt idx="46">
                <c:v>STR-4</c:v>
              </c:pt>
              <c:pt idx="47">
                <c:v>STR-17</c:v>
              </c:pt>
              <c:pt idx="48">
                <c:v>STR-34</c:v>
              </c:pt>
              <c:pt idx="49">
                <c:v>STR-41</c:v>
              </c:pt>
            </c:strLit>
          </c:cat>
          <c:val>
            <c:numLit>
              <c:formatCode>General</c:formatCode>
              <c:ptCount val="50"/>
              <c:pt idx="0">
                <c:v>911</c:v>
              </c:pt>
              <c:pt idx="1">
                <c:v>754</c:v>
              </c:pt>
              <c:pt idx="2">
                <c:v>743</c:v>
              </c:pt>
              <c:pt idx="3">
                <c:v>696</c:v>
              </c:pt>
              <c:pt idx="4">
                <c:v>681</c:v>
              </c:pt>
              <c:pt idx="5">
                <c:v>662</c:v>
              </c:pt>
              <c:pt idx="6">
                <c:v>633</c:v>
              </c:pt>
              <c:pt idx="7">
                <c:v>566</c:v>
              </c:pt>
              <c:pt idx="8">
                <c:v>561</c:v>
              </c:pt>
              <c:pt idx="9">
                <c:v>554</c:v>
              </c:pt>
              <c:pt idx="10">
                <c:v>529</c:v>
              </c:pt>
              <c:pt idx="11">
                <c:v>495</c:v>
              </c:pt>
              <c:pt idx="12">
                <c:v>481</c:v>
              </c:pt>
              <c:pt idx="13">
                <c:v>478</c:v>
              </c:pt>
              <c:pt idx="14">
                <c:v>475</c:v>
              </c:pt>
              <c:pt idx="15">
                <c:v>467</c:v>
              </c:pt>
              <c:pt idx="16">
                <c:v>459</c:v>
              </c:pt>
              <c:pt idx="17">
                <c:v>431</c:v>
              </c:pt>
              <c:pt idx="18">
                <c:v>423</c:v>
              </c:pt>
              <c:pt idx="19">
                <c:v>422</c:v>
              </c:pt>
              <c:pt idx="20">
                <c:v>395</c:v>
              </c:pt>
              <c:pt idx="21">
                <c:v>383</c:v>
              </c:pt>
              <c:pt idx="22">
                <c:v>373</c:v>
              </c:pt>
              <c:pt idx="23">
                <c:v>360</c:v>
              </c:pt>
              <c:pt idx="24">
                <c:v>359</c:v>
              </c:pt>
              <c:pt idx="25">
                <c:v>353</c:v>
              </c:pt>
              <c:pt idx="26">
                <c:v>340</c:v>
              </c:pt>
              <c:pt idx="27">
                <c:v>333</c:v>
              </c:pt>
              <c:pt idx="28">
                <c:v>322</c:v>
              </c:pt>
              <c:pt idx="29">
                <c:v>281</c:v>
              </c:pt>
              <c:pt idx="30">
                <c:v>271</c:v>
              </c:pt>
              <c:pt idx="31">
                <c:v>270</c:v>
              </c:pt>
              <c:pt idx="32">
                <c:v>262</c:v>
              </c:pt>
              <c:pt idx="33">
                <c:v>246</c:v>
              </c:pt>
              <c:pt idx="34">
                <c:v>242</c:v>
              </c:pt>
              <c:pt idx="35">
                <c:v>239</c:v>
              </c:pt>
              <c:pt idx="36">
                <c:v>235</c:v>
              </c:pt>
              <c:pt idx="37">
                <c:v>222</c:v>
              </c:pt>
              <c:pt idx="38">
                <c:v>213</c:v>
              </c:pt>
              <c:pt idx="39">
                <c:v>207</c:v>
              </c:pt>
              <c:pt idx="40">
                <c:v>197</c:v>
              </c:pt>
              <c:pt idx="41">
                <c:v>185</c:v>
              </c:pt>
              <c:pt idx="42">
                <c:v>170</c:v>
              </c:pt>
              <c:pt idx="43">
                <c:v>169</c:v>
              </c:pt>
              <c:pt idx="44">
                <c:v>165</c:v>
              </c:pt>
              <c:pt idx="45">
                <c:v>115</c:v>
              </c:pt>
              <c:pt idx="46">
                <c:v>110</c:v>
              </c:pt>
              <c:pt idx="47">
                <c:v>104</c:v>
              </c:pt>
              <c:pt idx="48">
                <c:v>15</c:v>
              </c:pt>
              <c:pt idx="49">
                <c:v>0</c:v>
              </c:pt>
            </c:numLit>
          </c:val>
          <c:extLst>
            <c:ext xmlns:c16="http://schemas.microsoft.com/office/drawing/2014/chart" uri="{C3380CC4-5D6E-409C-BE32-E72D297353CC}">
              <c16:uniqueId val="{00000000-2D02-420F-BD11-41275A23E593}"/>
            </c:ext>
          </c:extLst>
        </c:ser>
        <c:dLbls>
          <c:showLegendKey val="0"/>
          <c:showVal val="0"/>
          <c:showCatName val="0"/>
          <c:showSerName val="0"/>
          <c:showPercent val="0"/>
          <c:showBubbleSize val="0"/>
        </c:dLbls>
        <c:gapWidth val="182"/>
        <c:axId val="1113743216"/>
        <c:axId val="1113738640"/>
      </c:barChart>
      <c:catAx>
        <c:axId val="111374321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113738640"/>
        <c:crosses val="autoZero"/>
        <c:auto val="1"/>
        <c:lblAlgn val="ctr"/>
        <c:lblOffset val="100"/>
        <c:noMultiLvlLbl val="0"/>
      </c:catAx>
      <c:valAx>
        <c:axId val="1113738640"/>
        <c:scaling>
          <c:orientation val="minMax"/>
        </c:scaling>
        <c:delete val="0"/>
        <c:axPos val="t"/>
        <c:numFmt formatCode="[$$-409]#,##0" sourceLinked="0"/>
        <c:majorTickMark val="none"/>
        <c:minorTickMark val="none"/>
        <c:tickLblPos val="high"/>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1137432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bg1"/>
              </a:solidFill>
              <a:round/>
            </a:ln>
            <a:effectLst/>
          </c:spPr>
          <c:marker>
            <c:symbol val="none"/>
          </c:marker>
          <c:cat>
            <c:strLit>
              <c:ptCount val="36"/>
              <c:pt idx="0">
                <c:v>2018 Jan</c:v>
              </c:pt>
              <c:pt idx="1">
                <c:v>2018 Feb</c:v>
              </c:pt>
              <c:pt idx="2">
                <c:v>2018 Mar</c:v>
              </c:pt>
              <c:pt idx="3">
                <c:v>2018 Apr</c:v>
              </c:pt>
              <c:pt idx="4">
                <c:v>2018 May</c:v>
              </c:pt>
              <c:pt idx="5">
                <c:v>2018 Jun</c:v>
              </c:pt>
              <c:pt idx="6">
                <c:v>2018 Jul</c:v>
              </c:pt>
              <c:pt idx="7">
                <c:v>2018 Aug</c:v>
              </c:pt>
              <c:pt idx="8">
                <c:v>2018 Sep</c:v>
              </c:pt>
              <c:pt idx="9">
                <c:v>2018 Oct</c:v>
              </c:pt>
              <c:pt idx="10">
                <c:v>2018 Nov</c:v>
              </c:pt>
              <c:pt idx="11">
                <c:v>2018 Dec</c:v>
              </c:pt>
              <c:pt idx="12">
                <c:v>2019 Jan</c:v>
              </c:pt>
              <c:pt idx="13">
                <c:v>2019 Feb</c:v>
              </c:pt>
              <c:pt idx="14">
                <c:v>2019 Mar</c:v>
              </c:pt>
              <c:pt idx="15">
                <c:v>2019 Apr</c:v>
              </c:pt>
              <c:pt idx="16">
                <c:v>2019 May</c:v>
              </c:pt>
              <c:pt idx="17">
                <c:v>2019 Jun</c:v>
              </c:pt>
              <c:pt idx="18">
                <c:v>2019 Jul</c:v>
              </c:pt>
              <c:pt idx="19">
                <c:v>2019 Aug</c:v>
              </c:pt>
              <c:pt idx="20">
                <c:v>2019 Sep</c:v>
              </c:pt>
              <c:pt idx="21">
                <c:v>2019 Oct</c:v>
              </c:pt>
              <c:pt idx="22">
                <c:v>2019 Nov</c:v>
              </c:pt>
              <c:pt idx="23">
                <c:v>2019 Dec</c:v>
              </c:pt>
              <c:pt idx="24">
                <c:v>2020 Jan</c:v>
              </c:pt>
              <c:pt idx="25">
                <c:v>2020 Feb</c:v>
              </c:pt>
              <c:pt idx="26">
                <c:v>2020 Mar</c:v>
              </c:pt>
              <c:pt idx="27">
                <c:v>2020 Apr</c:v>
              </c:pt>
              <c:pt idx="28">
                <c:v>2020 May</c:v>
              </c:pt>
              <c:pt idx="29">
                <c:v>2020 Jun</c:v>
              </c:pt>
              <c:pt idx="30">
                <c:v>2020 Jul</c:v>
              </c:pt>
              <c:pt idx="31">
                <c:v>2020 Aug</c:v>
              </c:pt>
              <c:pt idx="32">
                <c:v>2020 Sep</c:v>
              </c:pt>
              <c:pt idx="33">
                <c:v>2020 Oct</c:v>
              </c:pt>
              <c:pt idx="34">
                <c:v>2020 Nov</c:v>
              </c:pt>
              <c:pt idx="35">
                <c:v>2020 Dec</c:v>
              </c:pt>
            </c:strLit>
          </c:cat>
          <c:val>
            <c:numLit>
              <c:formatCode>General</c:formatCode>
              <c:ptCount val="36"/>
              <c:pt idx="0">
                <c:v>700</c:v>
              </c:pt>
              <c:pt idx="1">
                <c:v>800</c:v>
              </c:pt>
              <c:pt idx="2">
                <c:v>300</c:v>
              </c:pt>
              <c:pt idx="3">
                <c:v>464</c:v>
              </c:pt>
              <c:pt idx="4">
                <c:v>709</c:v>
              </c:pt>
              <c:pt idx="5">
                <c:v>192</c:v>
              </c:pt>
              <c:pt idx="6">
                <c:v>655</c:v>
              </c:pt>
              <c:pt idx="7">
                <c:v>398</c:v>
              </c:pt>
              <c:pt idx="8">
                <c:v>816</c:v>
              </c:pt>
              <c:pt idx="9">
                <c:v>94</c:v>
              </c:pt>
              <c:pt idx="10">
                <c:v>393</c:v>
              </c:pt>
              <c:pt idx="11">
                <c:v>375</c:v>
              </c:pt>
              <c:pt idx="12">
                <c:v>501</c:v>
              </c:pt>
              <c:pt idx="13">
                <c:v>418</c:v>
              </c:pt>
              <c:pt idx="14">
                <c:v>311</c:v>
              </c:pt>
              <c:pt idx="15">
                <c:v>698</c:v>
              </c:pt>
              <c:pt idx="16">
                <c:v>623</c:v>
              </c:pt>
              <c:pt idx="17">
                <c:v>818</c:v>
              </c:pt>
              <c:pt idx="18">
                <c:v>381</c:v>
              </c:pt>
              <c:pt idx="19">
                <c:v>119</c:v>
              </c:pt>
              <c:pt idx="20">
                <c:v>533</c:v>
              </c:pt>
              <c:pt idx="21">
                <c:v>747</c:v>
              </c:pt>
              <c:pt idx="22">
                <c:v>547</c:v>
              </c:pt>
              <c:pt idx="23">
                <c:v>363</c:v>
              </c:pt>
              <c:pt idx="24">
                <c:v>137</c:v>
              </c:pt>
              <c:pt idx="25">
                <c:v>703</c:v>
              </c:pt>
              <c:pt idx="26">
                <c:v>762</c:v>
              </c:pt>
              <c:pt idx="27">
                <c:v>1204</c:v>
              </c:pt>
              <c:pt idx="28">
                <c:v>214</c:v>
              </c:pt>
              <c:pt idx="29">
                <c:v>265</c:v>
              </c:pt>
              <c:pt idx="30">
                <c:v>384</c:v>
              </c:pt>
              <c:pt idx="31">
                <c:v>464</c:v>
              </c:pt>
              <c:pt idx="32">
                <c:v>263</c:v>
              </c:pt>
              <c:pt idx="33">
                <c:v>508</c:v>
              </c:pt>
              <c:pt idx="34">
                <c:v>736</c:v>
              </c:pt>
              <c:pt idx="35">
                <c:v>962</c:v>
              </c:pt>
            </c:numLit>
          </c:val>
          <c:smooth val="0"/>
          <c:extLst>
            <c:ext xmlns:c16="http://schemas.microsoft.com/office/drawing/2014/chart" uri="{C3380CC4-5D6E-409C-BE32-E72D297353CC}">
              <c16:uniqueId val="{00000000-8C50-4DE9-8E47-A3B06F1B3130}"/>
            </c:ext>
          </c:extLst>
        </c:ser>
        <c:dLbls>
          <c:showLegendKey val="0"/>
          <c:showVal val="0"/>
          <c:showCatName val="0"/>
          <c:showSerName val="0"/>
          <c:showPercent val="0"/>
          <c:showBubbleSize val="0"/>
        </c:dLbls>
        <c:smooth val="0"/>
        <c:axId val="1068015200"/>
        <c:axId val="1068002304"/>
      </c:lineChart>
      <c:catAx>
        <c:axId val="1068015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068002304"/>
        <c:crosses val="autoZero"/>
        <c:auto val="1"/>
        <c:lblAlgn val="ctr"/>
        <c:lblOffset val="100"/>
        <c:noMultiLvlLbl val="0"/>
      </c:catAx>
      <c:valAx>
        <c:axId val="1068002304"/>
        <c:scaling>
          <c:orientation val="minMax"/>
          <c:max val="150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068015200"/>
        <c:crosses val="autoZero"/>
        <c:crossBetween val="between"/>
        <c:majorUnit val="3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tint val="48000"/>
            </a:schemeClr>
          </a:solidFill>
          <a:ln>
            <a:noFill/>
          </a:ln>
          <a:effectLst/>
        </c:spPr>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hade val="47000"/>
            </a:schemeClr>
          </a:solidFill>
          <a:ln>
            <a:noFill/>
          </a:ln>
          <a:effectLst/>
        </c:spPr>
      </c:pivotFmt>
      <c:pivotFmt>
        <c:idx val="4"/>
        <c:spPr>
          <a:solidFill>
            <a:schemeClr val="accent6">
              <a:shade val="65000"/>
            </a:schemeClr>
          </a:solidFill>
          <a:ln>
            <a:noFill/>
          </a:ln>
          <a:effectLst/>
        </c:spPr>
      </c:pivotFmt>
      <c:pivotFmt>
        <c:idx val="5"/>
        <c:spPr>
          <a:solidFill>
            <a:schemeClr val="accent6">
              <a:shade val="82000"/>
            </a:schemeClr>
          </a:solidFill>
          <a:ln>
            <a:noFill/>
          </a:ln>
          <a:effectLst/>
        </c:spPr>
      </c:pivotFmt>
      <c:pivotFmt>
        <c:idx val="6"/>
        <c:spPr>
          <a:solidFill>
            <a:schemeClr val="accent6"/>
          </a:solidFill>
          <a:ln>
            <a:noFill/>
          </a:ln>
          <a:effectLst/>
        </c:spPr>
      </c:pivotFmt>
      <c:pivotFmt>
        <c:idx val="7"/>
        <c:spPr>
          <a:solidFill>
            <a:schemeClr val="accent6">
              <a:tint val="83000"/>
            </a:schemeClr>
          </a:solidFill>
          <a:ln>
            <a:noFill/>
          </a:ln>
          <a:effectLst/>
        </c:spPr>
      </c:pivotFmt>
      <c:pivotFmt>
        <c:idx val="8"/>
        <c:spPr>
          <a:solidFill>
            <a:schemeClr val="accent6">
              <a:tint val="65000"/>
            </a:schemeClr>
          </a:solidFill>
          <a:ln>
            <a:noFill/>
          </a:ln>
          <a:effectLst/>
        </c:spPr>
      </c:pivotFmt>
      <c:pivotFmt>
        <c:idx val="9"/>
        <c:spPr>
          <a:solidFill>
            <a:schemeClr val="accent6">
              <a:tint val="48000"/>
            </a:schemeClr>
          </a:solidFill>
          <a:ln>
            <a:noFill/>
          </a:ln>
          <a:effectLst/>
        </c:spPr>
      </c:pivotFmt>
      <c:pivotFmt>
        <c:idx val="1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shade val="47000"/>
            </a:schemeClr>
          </a:solidFill>
          <a:ln>
            <a:noFill/>
          </a:ln>
          <a:effectLst/>
        </c:spPr>
      </c:pivotFmt>
      <c:pivotFmt>
        <c:idx val="12"/>
        <c:spPr>
          <a:solidFill>
            <a:schemeClr val="accent6">
              <a:shade val="65000"/>
            </a:schemeClr>
          </a:solidFill>
          <a:ln>
            <a:noFill/>
          </a:ln>
          <a:effectLst/>
        </c:spPr>
      </c:pivotFmt>
      <c:pivotFmt>
        <c:idx val="13"/>
        <c:spPr>
          <a:solidFill>
            <a:schemeClr val="accent6">
              <a:shade val="82000"/>
            </a:schemeClr>
          </a:solidFill>
          <a:ln>
            <a:noFill/>
          </a:ln>
          <a:effectLst/>
        </c:spPr>
      </c:pivotFmt>
      <c:pivotFmt>
        <c:idx val="14"/>
        <c:spPr>
          <a:solidFill>
            <a:schemeClr val="accent6"/>
          </a:solidFill>
          <a:ln>
            <a:noFill/>
          </a:ln>
          <a:effectLst/>
        </c:spPr>
      </c:pivotFmt>
      <c:pivotFmt>
        <c:idx val="15"/>
        <c:spPr>
          <a:solidFill>
            <a:schemeClr val="accent6">
              <a:tint val="83000"/>
            </a:schemeClr>
          </a:solidFill>
          <a:ln>
            <a:noFill/>
          </a:ln>
          <a:effectLst/>
        </c:spPr>
      </c:pivotFmt>
      <c:pivotFmt>
        <c:idx val="16"/>
        <c:spPr>
          <a:solidFill>
            <a:schemeClr val="accent6">
              <a:tint val="65000"/>
            </a:schemeClr>
          </a:solidFill>
          <a:ln>
            <a:noFill/>
          </a:ln>
          <a:effectLst/>
        </c:spPr>
      </c:pivotFmt>
      <c:pivotFmt>
        <c:idx val="17"/>
        <c:spPr>
          <a:solidFill>
            <a:schemeClr val="accent6">
              <a:tint val="48000"/>
            </a:schemeClr>
          </a:solidFill>
          <a:ln>
            <a:noFill/>
          </a:ln>
          <a:effectLst/>
        </c:spPr>
      </c:pivotFmt>
      <c:pivotFmt>
        <c:idx val="1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6">
              <a:shade val="47000"/>
            </a:schemeClr>
          </a:solidFill>
          <a:ln>
            <a:noFill/>
          </a:ln>
          <a:effectLst/>
        </c:spPr>
      </c:pivotFmt>
      <c:pivotFmt>
        <c:idx val="20"/>
        <c:spPr>
          <a:solidFill>
            <a:schemeClr val="accent6">
              <a:shade val="65000"/>
            </a:schemeClr>
          </a:solidFill>
          <a:ln>
            <a:noFill/>
          </a:ln>
          <a:effectLst/>
        </c:spPr>
      </c:pivotFmt>
      <c:pivotFmt>
        <c:idx val="21"/>
        <c:spPr>
          <a:solidFill>
            <a:schemeClr val="accent6">
              <a:shade val="82000"/>
            </a:schemeClr>
          </a:solidFill>
          <a:ln>
            <a:noFill/>
          </a:ln>
          <a:effectLst/>
        </c:spPr>
      </c:pivotFmt>
      <c:pivotFmt>
        <c:idx val="22"/>
        <c:spPr>
          <a:solidFill>
            <a:schemeClr val="accent6"/>
          </a:solidFill>
          <a:ln>
            <a:noFill/>
          </a:ln>
          <a:effectLst/>
        </c:spPr>
      </c:pivotFmt>
      <c:pivotFmt>
        <c:idx val="23"/>
        <c:spPr>
          <a:solidFill>
            <a:schemeClr val="accent6">
              <a:tint val="83000"/>
            </a:schemeClr>
          </a:solidFill>
          <a:ln>
            <a:noFill/>
          </a:ln>
          <a:effectLst/>
        </c:spPr>
      </c:pivotFmt>
      <c:pivotFmt>
        <c:idx val="24"/>
        <c:spPr>
          <a:solidFill>
            <a:schemeClr val="accent6">
              <a:tint val="65000"/>
            </a:schemeClr>
          </a:solidFill>
          <a:ln>
            <a:noFill/>
          </a:ln>
          <a:effectLst/>
        </c:spPr>
      </c:pivotFmt>
      <c:pivotFmt>
        <c:idx val="25"/>
        <c:spPr>
          <a:solidFill>
            <a:schemeClr val="accent6">
              <a:tint val="48000"/>
            </a:schemeClr>
          </a:solidFill>
          <a:ln>
            <a:noFill/>
          </a:ln>
          <a:effectLst/>
        </c:spPr>
      </c:pivotFmt>
      <c:pivotFmt>
        <c:idx val="2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6">
              <a:shade val="47000"/>
            </a:schemeClr>
          </a:solidFill>
          <a:ln>
            <a:noFill/>
          </a:ln>
          <a:effectLst/>
        </c:spPr>
      </c:pivotFmt>
      <c:pivotFmt>
        <c:idx val="28"/>
        <c:spPr>
          <a:solidFill>
            <a:schemeClr val="accent6">
              <a:shade val="65000"/>
            </a:schemeClr>
          </a:solidFill>
          <a:ln>
            <a:noFill/>
          </a:ln>
          <a:effectLst/>
        </c:spPr>
      </c:pivotFmt>
      <c:pivotFmt>
        <c:idx val="29"/>
        <c:spPr>
          <a:solidFill>
            <a:schemeClr val="accent6">
              <a:shade val="82000"/>
            </a:schemeClr>
          </a:solidFill>
          <a:ln>
            <a:noFill/>
          </a:ln>
          <a:effectLst/>
        </c:spPr>
      </c:pivotFmt>
      <c:pivotFmt>
        <c:idx val="30"/>
        <c:spPr>
          <a:solidFill>
            <a:schemeClr val="accent6"/>
          </a:solidFill>
          <a:ln>
            <a:noFill/>
          </a:ln>
          <a:effectLst/>
        </c:spPr>
      </c:pivotFmt>
      <c:pivotFmt>
        <c:idx val="31"/>
        <c:spPr>
          <a:solidFill>
            <a:schemeClr val="accent6">
              <a:tint val="83000"/>
            </a:schemeClr>
          </a:solidFill>
          <a:ln>
            <a:noFill/>
          </a:ln>
          <a:effectLst/>
        </c:spPr>
      </c:pivotFmt>
      <c:pivotFmt>
        <c:idx val="32"/>
        <c:spPr>
          <a:solidFill>
            <a:schemeClr val="accent6">
              <a:tint val="65000"/>
            </a:schemeClr>
          </a:solidFill>
          <a:ln>
            <a:noFill/>
          </a:ln>
          <a:effectLst/>
        </c:spPr>
      </c:pivotFmt>
      <c:pivotFmt>
        <c:idx val="33"/>
        <c:spPr>
          <a:solidFill>
            <a:schemeClr val="accent6">
              <a:tint val="48000"/>
            </a:schemeClr>
          </a:solidFill>
          <a:ln>
            <a:noFill/>
          </a:ln>
          <a:effectLst/>
        </c:spPr>
      </c:pivotFmt>
      <c:pivotFmt>
        <c:idx val="3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6">
              <a:shade val="47000"/>
            </a:schemeClr>
          </a:solidFill>
          <a:ln>
            <a:noFill/>
          </a:ln>
          <a:effectLst/>
        </c:spPr>
      </c:pivotFmt>
      <c:pivotFmt>
        <c:idx val="36"/>
        <c:spPr>
          <a:solidFill>
            <a:schemeClr val="accent6">
              <a:shade val="65000"/>
            </a:schemeClr>
          </a:solidFill>
          <a:ln>
            <a:noFill/>
          </a:ln>
          <a:effectLst/>
        </c:spPr>
      </c:pivotFmt>
      <c:pivotFmt>
        <c:idx val="37"/>
        <c:spPr>
          <a:solidFill>
            <a:schemeClr val="accent6">
              <a:shade val="82000"/>
            </a:schemeClr>
          </a:solidFill>
          <a:ln>
            <a:noFill/>
          </a:ln>
          <a:effectLst/>
        </c:spPr>
      </c:pivotFmt>
      <c:pivotFmt>
        <c:idx val="38"/>
        <c:spPr>
          <a:solidFill>
            <a:schemeClr val="accent6"/>
          </a:solidFill>
          <a:ln>
            <a:noFill/>
          </a:ln>
          <a:effectLst/>
        </c:spPr>
      </c:pivotFmt>
      <c:pivotFmt>
        <c:idx val="39"/>
        <c:spPr>
          <a:solidFill>
            <a:schemeClr val="accent6">
              <a:tint val="83000"/>
            </a:schemeClr>
          </a:solidFill>
          <a:ln>
            <a:noFill/>
          </a:ln>
          <a:effectLst/>
        </c:spPr>
      </c:pivotFmt>
      <c:pivotFmt>
        <c:idx val="40"/>
        <c:spPr>
          <a:solidFill>
            <a:schemeClr val="accent6">
              <a:tint val="65000"/>
            </a:schemeClr>
          </a:solidFill>
          <a:ln>
            <a:noFill/>
          </a:ln>
          <a:effectLst/>
        </c:spPr>
      </c:pivotFmt>
      <c:pivotFmt>
        <c:idx val="41"/>
        <c:spPr>
          <a:solidFill>
            <a:schemeClr val="accent6">
              <a:tint val="48000"/>
            </a:schemeClr>
          </a:solidFill>
          <a:ln>
            <a:noFill/>
          </a:ln>
          <a:effectLst/>
        </c:spPr>
      </c:pivotFmt>
      <c:pivotFmt>
        <c:idx val="4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6">
              <a:shade val="47000"/>
            </a:schemeClr>
          </a:solidFill>
          <a:ln>
            <a:noFill/>
          </a:ln>
          <a:effectLst/>
        </c:spPr>
      </c:pivotFmt>
      <c:pivotFmt>
        <c:idx val="44"/>
        <c:spPr>
          <a:solidFill>
            <a:schemeClr val="accent6">
              <a:shade val="65000"/>
            </a:schemeClr>
          </a:solidFill>
          <a:ln>
            <a:noFill/>
          </a:ln>
          <a:effectLst/>
        </c:spPr>
      </c:pivotFmt>
      <c:pivotFmt>
        <c:idx val="45"/>
        <c:spPr>
          <a:solidFill>
            <a:schemeClr val="accent6">
              <a:shade val="82000"/>
            </a:schemeClr>
          </a:solidFill>
          <a:ln>
            <a:noFill/>
          </a:ln>
          <a:effectLst/>
        </c:spPr>
      </c:pivotFmt>
      <c:pivotFmt>
        <c:idx val="46"/>
        <c:spPr>
          <a:solidFill>
            <a:schemeClr val="accent6"/>
          </a:solidFill>
          <a:ln>
            <a:noFill/>
          </a:ln>
          <a:effectLst/>
        </c:spPr>
      </c:pivotFmt>
      <c:pivotFmt>
        <c:idx val="47"/>
        <c:spPr>
          <a:solidFill>
            <a:schemeClr val="accent6">
              <a:tint val="83000"/>
            </a:schemeClr>
          </a:solidFill>
          <a:ln>
            <a:noFill/>
          </a:ln>
          <a:effectLst/>
        </c:spPr>
      </c:pivotFmt>
      <c:pivotFmt>
        <c:idx val="48"/>
        <c:spPr>
          <a:solidFill>
            <a:schemeClr val="accent6">
              <a:tint val="65000"/>
            </a:schemeClr>
          </a:solidFill>
          <a:ln>
            <a:noFill/>
          </a:ln>
          <a:effectLst/>
        </c:spPr>
      </c:pivotFmt>
      <c:pivotFmt>
        <c:idx val="49"/>
        <c:spPr>
          <a:solidFill>
            <a:schemeClr val="accent6">
              <a:tint val="48000"/>
            </a:schemeClr>
          </a:solidFill>
          <a:ln>
            <a:noFill/>
          </a:ln>
          <a:effectLst/>
        </c:spPr>
      </c:pivotFmt>
    </c:pivotFmts>
    <c:plotArea>
      <c:layout>
        <c:manualLayout>
          <c:layoutTarget val="inner"/>
          <c:xMode val="edge"/>
          <c:yMode val="edge"/>
          <c:x val="0.14344998595307609"/>
          <c:y val="6.8464719105969365E-2"/>
          <c:w val="0.80886215820147489"/>
          <c:h val="0.67166878954670672"/>
        </c:manualLayout>
      </c:layout>
      <c:barChart>
        <c:barDir val="col"/>
        <c:grouping val="clustered"/>
        <c:varyColors val="1"/>
        <c:ser>
          <c:idx val="0"/>
          <c:order val="0"/>
          <c:tx>
            <c:v>Total</c:v>
          </c:tx>
          <c:invertIfNegative val="0"/>
          <c:dPt>
            <c:idx val="0"/>
            <c:invertIfNegative val="0"/>
            <c:bubble3D val="0"/>
            <c:spPr>
              <a:solidFill>
                <a:schemeClr val="accent6">
                  <a:shade val="47000"/>
                </a:schemeClr>
              </a:solidFill>
              <a:ln>
                <a:noFill/>
              </a:ln>
              <a:effectLst/>
            </c:spPr>
            <c:extLst>
              <c:ext xmlns:c16="http://schemas.microsoft.com/office/drawing/2014/chart" uri="{C3380CC4-5D6E-409C-BE32-E72D297353CC}">
                <c16:uniqueId val="{00000001-3C9B-43BF-B2BA-6F83811A109A}"/>
              </c:ext>
            </c:extLst>
          </c:dPt>
          <c:dPt>
            <c:idx val="1"/>
            <c:invertIfNegative val="0"/>
            <c:bubble3D val="0"/>
            <c:spPr>
              <a:solidFill>
                <a:schemeClr val="accent6">
                  <a:shade val="65000"/>
                </a:schemeClr>
              </a:solidFill>
              <a:ln>
                <a:noFill/>
              </a:ln>
              <a:effectLst/>
            </c:spPr>
            <c:extLst>
              <c:ext xmlns:c16="http://schemas.microsoft.com/office/drawing/2014/chart" uri="{C3380CC4-5D6E-409C-BE32-E72D297353CC}">
                <c16:uniqueId val="{00000003-3C9B-43BF-B2BA-6F83811A109A}"/>
              </c:ext>
            </c:extLst>
          </c:dPt>
          <c:dPt>
            <c:idx val="2"/>
            <c:invertIfNegative val="0"/>
            <c:bubble3D val="0"/>
            <c:spPr>
              <a:solidFill>
                <a:schemeClr val="accent6"/>
              </a:solidFill>
              <a:ln>
                <a:noFill/>
              </a:ln>
              <a:effectLst/>
            </c:spPr>
            <c:extLst>
              <c:ext xmlns:c16="http://schemas.microsoft.com/office/drawing/2014/chart" uri="{C3380CC4-5D6E-409C-BE32-E72D297353CC}">
                <c16:uniqueId val="{00000005-3C9B-43BF-B2BA-6F83811A109A}"/>
              </c:ext>
            </c:extLst>
          </c:dPt>
          <c:dPt>
            <c:idx val="3"/>
            <c:invertIfNegative val="0"/>
            <c:bubble3D val="0"/>
            <c:spPr>
              <a:solidFill>
                <a:schemeClr val="accent6">
                  <a:shade val="82000"/>
                </a:schemeClr>
              </a:solidFill>
              <a:ln>
                <a:noFill/>
              </a:ln>
              <a:effectLst/>
            </c:spPr>
            <c:extLst>
              <c:ext xmlns:c16="http://schemas.microsoft.com/office/drawing/2014/chart" uri="{C3380CC4-5D6E-409C-BE32-E72D297353CC}">
                <c16:uniqueId val="{00000007-3C9B-43BF-B2BA-6F83811A109A}"/>
              </c:ext>
            </c:extLst>
          </c:dPt>
          <c:dPt>
            <c:idx val="4"/>
            <c:invertIfNegative val="0"/>
            <c:bubble3D val="0"/>
            <c:spPr>
              <a:solidFill>
                <a:schemeClr val="accent6">
                  <a:tint val="83000"/>
                </a:schemeClr>
              </a:solidFill>
              <a:ln>
                <a:noFill/>
              </a:ln>
              <a:effectLst/>
            </c:spPr>
            <c:extLst>
              <c:ext xmlns:c16="http://schemas.microsoft.com/office/drawing/2014/chart" uri="{C3380CC4-5D6E-409C-BE32-E72D297353CC}">
                <c16:uniqueId val="{00000009-3C9B-43BF-B2BA-6F83811A109A}"/>
              </c:ext>
            </c:extLst>
          </c:dPt>
          <c:dPt>
            <c:idx val="5"/>
            <c:invertIfNegative val="0"/>
            <c:bubble3D val="0"/>
            <c:spPr>
              <a:solidFill>
                <a:schemeClr val="accent6">
                  <a:tint val="65000"/>
                </a:schemeClr>
              </a:solidFill>
              <a:ln>
                <a:noFill/>
              </a:ln>
              <a:effectLst/>
            </c:spPr>
            <c:extLst>
              <c:ext xmlns:c16="http://schemas.microsoft.com/office/drawing/2014/chart" uri="{C3380CC4-5D6E-409C-BE32-E72D297353CC}">
                <c16:uniqueId val="{0000000B-3C9B-43BF-B2BA-6F83811A109A}"/>
              </c:ext>
            </c:extLst>
          </c:dPt>
          <c:dPt>
            <c:idx val="6"/>
            <c:invertIfNegative val="0"/>
            <c:bubble3D val="0"/>
            <c:spPr>
              <a:solidFill>
                <a:schemeClr val="accent6">
                  <a:tint val="48000"/>
                </a:schemeClr>
              </a:solidFill>
              <a:ln>
                <a:noFill/>
              </a:ln>
              <a:effectLst/>
            </c:spPr>
            <c:extLst>
              <c:ext xmlns:c16="http://schemas.microsoft.com/office/drawing/2014/chart" uri="{C3380CC4-5D6E-409C-BE32-E72D297353CC}">
                <c16:uniqueId val="{0000000D-3C9B-43BF-B2BA-6F83811A109A}"/>
              </c:ext>
            </c:extLst>
          </c:dPt>
          <c:cat>
            <c:strLit>
              <c:ptCount val="7"/>
              <c:pt idx="0">
                <c:v>Saffron</c:v>
              </c:pt>
              <c:pt idx="1">
                <c:v>Nexus</c:v>
              </c:pt>
              <c:pt idx="2">
                <c:v>AllStar</c:v>
              </c:pt>
              <c:pt idx="3">
                <c:v>BlueFire</c:v>
              </c:pt>
              <c:pt idx="4">
                <c:v>Fireside</c:v>
              </c:pt>
              <c:pt idx="5">
                <c:v>AllAround</c:v>
              </c:pt>
              <c:pt idx="6">
                <c:v>OurTown</c:v>
              </c:pt>
            </c:strLit>
          </c:cat>
          <c:val>
            <c:numLit>
              <c:formatCode>General</c:formatCode>
              <c:ptCount val="7"/>
              <c:pt idx="0">
                <c:v>3599</c:v>
              </c:pt>
              <c:pt idx="1">
                <c:v>2784</c:v>
              </c:pt>
              <c:pt idx="2">
                <c:v>2771</c:v>
              </c:pt>
              <c:pt idx="3">
                <c:v>2742</c:v>
              </c:pt>
              <c:pt idx="4">
                <c:v>2254</c:v>
              </c:pt>
              <c:pt idx="5">
                <c:v>2217</c:v>
              </c:pt>
              <c:pt idx="6">
                <c:v>2190</c:v>
              </c:pt>
            </c:numLit>
          </c:val>
          <c:extLst>
            <c:ext xmlns:c16="http://schemas.microsoft.com/office/drawing/2014/chart" uri="{C3380CC4-5D6E-409C-BE32-E72D297353CC}">
              <c16:uniqueId val="{0000000E-3C9B-43BF-B2BA-6F83811A109A}"/>
            </c:ext>
          </c:extLst>
        </c:ser>
        <c:dLbls>
          <c:showLegendKey val="0"/>
          <c:showVal val="0"/>
          <c:showCatName val="0"/>
          <c:showSerName val="0"/>
          <c:showPercent val="0"/>
          <c:showBubbleSize val="0"/>
        </c:dLbls>
        <c:gapWidth val="130"/>
        <c:overlap val="-27"/>
        <c:axId val="1318473088"/>
        <c:axId val="1318485984"/>
      </c:barChart>
      <c:catAx>
        <c:axId val="1318473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318485984"/>
        <c:crosses val="autoZero"/>
        <c:auto val="1"/>
        <c:lblAlgn val="ctr"/>
        <c:lblOffset val="100"/>
        <c:noMultiLvlLbl val="0"/>
      </c:catAx>
      <c:valAx>
        <c:axId val="1318485984"/>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318473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ONE!PivotTable4</c:name>
    <c:fmtId val="0"/>
  </c:pivotSource>
  <c:chart>
    <c:autoTitleDeleted val="0"/>
    <c:pivotFmts>
      <c:pivotFmt>
        <c:idx val="0"/>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lumMod val="60000"/>
              <a:lumOff val="40000"/>
            </a:schemeClr>
          </a:solidFill>
          <a:ln w="95250">
            <a:solidFill>
              <a:schemeClr val="accent6">
                <a:lumMod val="60000"/>
                <a:lumOff val="40000"/>
              </a:schemeClr>
            </a:solidFill>
          </a:ln>
          <a:effectLst/>
        </c:spPr>
      </c:pivotFmt>
    </c:pivotFmts>
    <c:plotArea>
      <c:layout>
        <c:manualLayout>
          <c:layoutTarget val="inner"/>
          <c:xMode val="edge"/>
          <c:yMode val="edge"/>
          <c:x val="6.5011820330969264E-2"/>
          <c:y val="5.4644808743169397E-2"/>
          <c:w val="0.77743661384758678"/>
          <c:h val="0.92583918813427013"/>
        </c:manualLayout>
      </c:layout>
      <c:barChart>
        <c:barDir val="col"/>
        <c:grouping val="clustered"/>
        <c:varyColors val="0"/>
        <c:ser>
          <c:idx val="0"/>
          <c:order val="0"/>
          <c:tx>
            <c:strRef>
              <c:f>'ALL IN ONE'!$D$2</c:f>
              <c:strCache>
                <c:ptCount val="1"/>
                <c:pt idx="0">
                  <c:v>TARGET</c:v>
                </c:pt>
              </c:strCache>
            </c:strRef>
          </c:tx>
          <c:spPr>
            <a:solidFill>
              <a:schemeClr val="accent6">
                <a:lumMod val="60000"/>
                <a:lumOff val="40000"/>
              </a:schemeClr>
            </a:solidFill>
            <a:ln>
              <a:noFill/>
            </a:ln>
            <a:effectLst/>
          </c:spPr>
          <c:invertIfNegative val="0"/>
          <c:dPt>
            <c:idx val="0"/>
            <c:invertIfNegative val="0"/>
            <c:bubble3D val="0"/>
            <c:spPr>
              <a:solidFill>
                <a:schemeClr val="accent6">
                  <a:lumMod val="60000"/>
                  <a:lumOff val="40000"/>
                </a:schemeClr>
              </a:solidFill>
              <a:ln w="95250">
                <a:solidFill>
                  <a:schemeClr val="accent6">
                    <a:lumMod val="60000"/>
                    <a:lumOff val="40000"/>
                  </a:schemeClr>
                </a:solidFill>
              </a:ln>
              <a:effectLst/>
            </c:spPr>
            <c:extLst>
              <c:ext xmlns:c16="http://schemas.microsoft.com/office/drawing/2014/chart" uri="{C3380CC4-5D6E-409C-BE32-E72D297353CC}">
                <c16:uniqueId val="{00000003-598A-4084-8705-076DE5A886F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'ALL IN ONE'!$D$3</c:f>
              <c:strCache>
                <c:ptCount val="1"/>
                <c:pt idx="0">
                  <c:v>Total</c:v>
                </c:pt>
              </c:strCache>
            </c:strRef>
          </c:cat>
          <c:val>
            <c:numRef>
              <c:f>'ALL IN ONE'!$D$3</c:f>
              <c:numCache>
                <c:formatCode>[$$-409]#,##0</c:formatCode>
                <c:ptCount val="1"/>
                <c:pt idx="0">
                  <c:v>29945.370280656178</c:v>
                </c:pt>
              </c:numCache>
            </c:numRef>
          </c:val>
          <c:extLst>
            <c:ext xmlns:c16="http://schemas.microsoft.com/office/drawing/2014/chart" uri="{C3380CC4-5D6E-409C-BE32-E72D297353CC}">
              <c16:uniqueId val="{00000000-598A-4084-8705-076DE5A886F2}"/>
            </c:ext>
          </c:extLst>
        </c:ser>
        <c:ser>
          <c:idx val="1"/>
          <c:order val="1"/>
          <c:tx>
            <c:strRef>
              <c:f>'ALL IN ONE'!$E$2</c:f>
              <c:strCache>
                <c:ptCount val="1"/>
                <c:pt idx="0">
                  <c:v>ACTUAL</c:v>
                </c:pt>
              </c:strCache>
            </c:strRef>
          </c:tx>
          <c:spPr>
            <a:solidFill>
              <a:schemeClr val="accent6">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'ALL IN ONE'!$D$3</c:f>
              <c:strCache>
                <c:ptCount val="1"/>
                <c:pt idx="0">
                  <c:v>Total</c:v>
                </c:pt>
              </c:strCache>
            </c:strRef>
          </c:cat>
          <c:val>
            <c:numRef>
              <c:f>'ALL IN ONE'!$E$3</c:f>
              <c:numCache>
                <c:formatCode>[$$-409]#,##0</c:formatCode>
                <c:ptCount val="1"/>
                <c:pt idx="0">
                  <c:v>18576</c:v>
                </c:pt>
              </c:numCache>
            </c:numRef>
          </c:val>
          <c:extLst>
            <c:ext xmlns:c16="http://schemas.microsoft.com/office/drawing/2014/chart" uri="{C3380CC4-5D6E-409C-BE32-E72D297353CC}">
              <c16:uniqueId val="{00000001-598A-4084-8705-076DE5A886F2}"/>
            </c:ext>
          </c:extLst>
        </c:ser>
        <c:dLbls>
          <c:dLblPos val="inEnd"/>
          <c:showLegendKey val="0"/>
          <c:showVal val="1"/>
          <c:showCatName val="0"/>
          <c:showSerName val="0"/>
          <c:showPercent val="0"/>
          <c:showBubbleSize val="0"/>
        </c:dLbls>
        <c:gapWidth val="219"/>
        <c:overlap val="100"/>
        <c:axId val="1219799775"/>
        <c:axId val="1219798943"/>
      </c:barChart>
      <c:catAx>
        <c:axId val="1219799775"/>
        <c:scaling>
          <c:orientation val="minMax"/>
        </c:scaling>
        <c:delete val="1"/>
        <c:axPos val="b"/>
        <c:numFmt formatCode="General" sourceLinked="1"/>
        <c:majorTickMark val="none"/>
        <c:minorTickMark val="none"/>
        <c:tickLblPos val="nextTo"/>
        <c:crossAx val="1219798943"/>
        <c:crosses val="autoZero"/>
        <c:auto val="1"/>
        <c:lblAlgn val="ctr"/>
        <c:lblOffset val="100"/>
        <c:noMultiLvlLbl val="0"/>
      </c:catAx>
      <c:valAx>
        <c:axId val="1219798943"/>
        <c:scaling>
          <c:orientation val="minMax"/>
        </c:scaling>
        <c:delete val="1"/>
        <c:axPos val="l"/>
        <c:numFmt formatCode="[$$-409]#,##0" sourceLinked="0"/>
        <c:majorTickMark val="none"/>
        <c:minorTickMark val="none"/>
        <c:tickLblPos val="nextTo"/>
        <c:crossAx val="1219799775"/>
        <c:crosses val="autoZero"/>
        <c:crossBetween val="between"/>
      </c:valAx>
      <c:spPr>
        <a:noFill/>
        <a:ln>
          <a:noFill/>
        </a:ln>
        <a:effectLst/>
      </c:spPr>
    </c:plotArea>
    <c:legend>
      <c:legendPos val="r"/>
      <c:layout>
        <c:manualLayout>
          <c:xMode val="edge"/>
          <c:yMode val="edge"/>
          <c:x val="0.11658016567230946"/>
          <c:y val="6.7232169749273138E-2"/>
          <c:w val="0.49332460239184683"/>
          <c:h val="6.92827331009853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6">
              <a:lumMod val="50000"/>
            </a:schemeClr>
          </a:solidFill>
          <a:ln w="25400">
            <a:solidFill>
              <a:schemeClr val="lt1"/>
            </a:solidFill>
          </a:ln>
          <a:effectLst/>
          <a:sp3d contourW="25400">
            <a:contourClr>
              <a:schemeClr val="lt1"/>
            </a:contourClr>
          </a:sp3d>
        </c:spPr>
      </c:pivotFmt>
      <c:pivotFmt>
        <c:idx val="2"/>
        <c:spPr>
          <a:solidFill>
            <a:schemeClr val="accent1">
              <a:lumMod val="50000"/>
            </a:schemeClr>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6">
              <a:lumMod val="50000"/>
            </a:schemeClr>
          </a:solidFill>
          <a:ln w="25400">
            <a:solidFill>
              <a:schemeClr val="lt1"/>
            </a:solidFill>
          </a:ln>
          <a:effectLst/>
          <a:sp3d contourW="25400">
            <a:contourClr>
              <a:schemeClr val="lt1"/>
            </a:contourClr>
          </a:sp3d>
        </c:spPr>
      </c:pivotFmt>
      <c:pivotFmt>
        <c:idx val="5"/>
        <c:spPr>
          <a:solidFill>
            <a:schemeClr val="accent1">
              <a:lumMod val="50000"/>
            </a:schemeClr>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6">
              <a:lumMod val="50000"/>
            </a:schemeClr>
          </a:solidFill>
          <a:ln w="25400">
            <a:solidFill>
              <a:schemeClr val="lt1"/>
            </a:solidFill>
          </a:ln>
          <a:effectLst/>
          <a:sp3d contourW="25400">
            <a:contourClr>
              <a:schemeClr val="lt1"/>
            </a:contourClr>
          </a:sp3d>
        </c:spPr>
      </c:pivotFmt>
      <c:pivotFmt>
        <c:idx val="9"/>
        <c:spPr>
          <a:solidFill>
            <a:schemeClr val="accent1">
              <a:lumMod val="50000"/>
            </a:schemeClr>
          </a:solidFill>
          <a:ln w="25400">
            <a:solidFill>
              <a:schemeClr val="lt1"/>
            </a:solidFill>
          </a:ln>
          <a:effectLst/>
          <a:sp3d contourW="25400">
            <a:contourClr>
              <a:schemeClr val="lt1"/>
            </a:contourClr>
          </a:sp3d>
        </c:spPr>
        <c:dLbl>
          <c:idx val="0"/>
          <c:layout>
            <c:manualLayout>
              <c:x val="0.21144625464573211"/>
              <c:y val="-0.21481081345846118"/>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187291779747684"/>
                  <c:h val="0.21100365466911822"/>
                </c:manualLayout>
              </c15:layout>
            </c:ext>
          </c:extLst>
        </c:dLbl>
      </c:pivotFmt>
      <c:pivotFmt>
        <c:idx val="10"/>
        <c:spPr>
          <a:solidFill>
            <a:schemeClr val="accent1"/>
          </a:solidFill>
          <a:ln w="25400">
            <a:solidFill>
              <a:schemeClr val="lt1"/>
            </a:solidFill>
          </a:ln>
          <a:effectLst/>
          <a:sp3d contourW="25400">
            <a:contourClr>
              <a:schemeClr val="lt1"/>
            </a:contourClr>
          </a:sp3d>
        </c:spPr>
        <c:dLbl>
          <c:idx val="0"/>
          <c:layout>
            <c:manualLayout>
              <c:x val="0.15987501786464042"/>
              <c:y val="0.1618926044175408"/>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fld id="{67698226-54D7-4584-871A-AA33E047C0B9}" type="CATEGORYNAME">
                  <a:rPr lang="en-US"/>
                  <a:pPr>
                    <a:defRPr sz="900" b="1" i="0" u="none" strike="noStrike" kern="1200" baseline="0">
                      <a:solidFill>
                        <a:schemeClr val="bg1"/>
                      </a:solidFill>
                      <a:latin typeface="+mn-lt"/>
                      <a:ea typeface="+mn-ea"/>
                      <a:cs typeface="+mn-cs"/>
                    </a:defRPr>
                  </a:pPr>
                  <a:t>[CATEGORY NAME]</a:t>
                </a:fld>
                <a:r>
                  <a:rPr lang="en-US" baseline="0"/>
                  <a:t>
</a:t>
                </a:r>
                <a:fld id="{37817D99-2E01-4E18-A023-266BEBA4A19B}" type="PERCENTAGE">
                  <a:rPr lang="en-US" baseline="0"/>
                  <a:pPr>
                    <a:defRPr sz="900" b="1"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4796246833423056"/>
                  <c:h val="0.1967940520114051"/>
                </c:manualLayout>
              </c15:layout>
              <c15:dlblFieldTable/>
              <c15:showDataLabelsRange val="0"/>
            </c:ext>
          </c:extLst>
        </c:dLbl>
      </c:pivotFmt>
      <c:pivotFmt>
        <c:idx val="1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6">
              <a:lumMod val="50000"/>
            </a:schemeClr>
          </a:solidFill>
          <a:ln w="25400">
            <a:solidFill>
              <a:schemeClr val="lt1"/>
            </a:solidFill>
          </a:ln>
          <a:effectLst/>
          <a:sp3d contourW="25400">
            <a:contourClr>
              <a:schemeClr val="lt1"/>
            </a:contourClr>
          </a:sp3d>
        </c:spPr>
      </c:pivotFmt>
      <c:pivotFmt>
        <c:idx val="13"/>
        <c:spPr>
          <a:solidFill>
            <a:schemeClr val="accent1">
              <a:lumMod val="50000"/>
            </a:schemeClr>
          </a:solidFill>
          <a:ln w="25400">
            <a:solidFill>
              <a:schemeClr val="lt1"/>
            </a:solidFill>
          </a:ln>
          <a:effectLst/>
          <a:sp3d contourW="25400">
            <a:contourClr>
              <a:schemeClr val="lt1"/>
            </a:contourClr>
          </a:sp3d>
        </c:spPr>
        <c:dLbl>
          <c:idx val="0"/>
          <c:layout>
            <c:manualLayout>
              <c:x val="0.21144625464573211"/>
              <c:y val="-0.21481081345846118"/>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187291779747684"/>
                  <c:h val="0.21100365466911822"/>
                </c:manualLayout>
              </c15:layout>
            </c:ext>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5987501786464042"/>
              <c:y val="0.1618926044175408"/>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fld id="{67698226-54D7-4584-871A-AA33E047C0B9}" type="CATEGORYNAME">
                  <a:rPr lang="en-US"/>
                  <a:pPr>
                    <a:defRPr sz="900" b="1" i="0" u="none" strike="noStrike" kern="1200" baseline="0">
                      <a:solidFill>
                        <a:schemeClr val="bg1"/>
                      </a:solidFill>
                      <a:latin typeface="+mn-lt"/>
                      <a:ea typeface="+mn-ea"/>
                      <a:cs typeface="+mn-cs"/>
                    </a:defRPr>
                  </a:pPr>
                  <a:t>[CATEGORY NAME]</a:t>
                </a:fld>
                <a:r>
                  <a:rPr lang="en-US" baseline="0"/>
                  <a:t>
</a:t>
                </a:r>
                <a:fld id="{37817D99-2E01-4E18-A023-266BEBA4A19B}" type="PERCENTAGE">
                  <a:rPr lang="en-US" baseline="0"/>
                  <a:pPr>
                    <a:defRPr sz="900" b="1"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4796246833423056"/>
                  <c:h val="0.1967940520114051"/>
                </c:manualLayout>
              </c15:layout>
              <c15:dlblFieldTable/>
              <c15:showDataLabelsRange val="0"/>
            </c:ext>
          </c:extLst>
        </c:dLbl>
      </c:pivotFmt>
      <c:pivotFmt>
        <c:idx val="15"/>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6">
              <a:lumMod val="50000"/>
            </a:schemeClr>
          </a:solidFill>
          <a:ln w="25400">
            <a:solidFill>
              <a:schemeClr val="lt1"/>
            </a:solidFill>
          </a:ln>
          <a:effectLst/>
          <a:sp3d contourW="25400">
            <a:contourClr>
              <a:schemeClr val="lt1"/>
            </a:contourClr>
          </a:sp3d>
        </c:spPr>
      </c:pivotFmt>
      <c:pivotFmt>
        <c:idx val="17"/>
        <c:spPr>
          <a:solidFill>
            <a:schemeClr val="accent1">
              <a:lumMod val="50000"/>
            </a:schemeClr>
          </a:solidFill>
          <a:ln w="25400">
            <a:solidFill>
              <a:schemeClr val="lt1"/>
            </a:solidFill>
          </a:ln>
          <a:effectLst/>
          <a:sp3d contourW="25400">
            <a:contourClr>
              <a:schemeClr val="lt1"/>
            </a:contourClr>
          </a:sp3d>
        </c:spPr>
        <c:dLbl>
          <c:idx val="0"/>
          <c:layout>
            <c:manualLayout>
              <c:x val="0.21144625464573211"/>
              <c:y val="-0.21481081345846118"/>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187291779747684"/>
                  <c:h val="0.21100365466911822"/>
                </c:manualLayout>
              </c15:layout>
            </c:ext>
          </c:extLst>
        </c:dLbl>
      </c:pivotFmt>
      <c:pivotFmt>
        <c:idx val="18"/>
        <c:spPr>
          <a:solidFill>
            <a:schemeClr val="accent1"/>
          </a:solidFill>
          <a:ln w="25400">
            <a:solidFill>
              <a:schemeClr val="lt1"/>
            </a:solidFill>
          </a:ln>
          <a:effectLst/>
          <a:sp3d contourW="25400">
            <a:contourClr>
              <a:schemeClr val="lt1"/>
            </a:contourClr>
          </a:sp3d>
        </c:spPr>
        <c:dLbl>
          <c:idx val="0"/>
          <c:layout>
            <c:manualLayout>
              <c:x val="0.15987501786464042"/>
              <c:y val="0.1618926044175408"/>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fld id="{67698226-54D7-4584-871A-AA33E047C0B9}" type="CATEGORYNAME">
                  <a:rPr lang="en-US"/>
                  <a:pPr>
                    <a:defRPr sz="900" b="1" i="0" u="none" strike="noStrike" kern="1200" baseline="0">
                      <a:solidFill>
                        <a:schemeClr val="bg1"/>
                      </a:solidFill>
                      <a:latin typeface="+mn-lt"/>
                      <a:ea typeface="+mn-ea"/>
                      <a:cs typeface="+mn-cs"/>
                    </a:defRPr>
                  </a:pPr>
                  <a:t>[CATEGORY NAME]</a:t>
                </a:fld>
                <a:r>
                  <a:rPr lang="en-US" baseline="0"/>
                  <a:t>
</a:t>
                </a:r>
                <a:fld id="{37817D99-2E01-4E18-A023-266BEBA4A19B}" type="PERCENTAGE">
                  <a:rPr lang="en-US" baseline="0"/>
                  <a:pPr>
                    <a:defRPr sz="900" b="1"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4796246833423056"/>
                  <c:h val="0.1967940520114051"/>
                </c:manualLayout>
              </c15:layout>
              <c15:dlblFieldTable/>
              <c15:showDataLabelsRange val="0"/>
            </c:ext>
          </c:extLst>
        </c:dLbl>
      </c:pivotFmt>
      <c:pivotFmt>
        <c:idx val="19"/>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6">
              <a:lumMod val="50000"/>
            </a:schemeClr>
          </a:solidFill>
          <a:ln w="25400">
            <a:solidFill>
              <a:schemeClr val="lt1"/>
            </a:solidFill>
          </a:ln>
          <a:effectLst/>
          <a:sp3d contourW="25400">
            <a:contourClr>
              <a:schemeClr val="lt1"/>
            </a:contourClr>
          </a:sp3d>
        </c:spPr>
      </c:pivotFmt>
      <c:pivotFmt>
        <c:idx val="21"/>
        <c:spPr>
          <a:solidFill>
            <a:schemeClr val="accent1">
              <a:lumMod val="50000"/>
            </a:schemeClr>
          </a:solidFill>
          <a:ln w="25400">
            <a:solidFill>
              <a:schemeClr val="lt1"/>
            </a:solidFill>
          </a:ln>
          <a:effectLst/>
          <a:sp3d contourW="25400">
            <a:contourClr>
              <a:schemeClr val="lt1"/>
            </a:contourClr>
          </a:sp3d>
        </c:spPr>
        <c:dLbl>
          <c:idx val="0"/>
          <c:layout>
            <c:manualLayout>
              <c:x val="0.21144625464573211"/>
              <c:y val="-0.21481081345846118"/>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187291779747684"/>
                  <c:h val="0.21100365466911822"/>
                </c:manualLayout>
              </c15:layout>
            </c:ext>
          </c:extLst>
        </c:dLbl>
      </c:pivotFmt>
      <c:pivotFmt>
        <c:idx val="22"/>
        <c:spPr>
          <a:solidFill>
            <a:schemeClr val="accent1"/>
          </a:solidFill>
          <a:ln w="25400">
            <a:solidFill>
              <a:schemeClr val="lt1"/>
            </a:solidFill>
          </a:ln>
          <a:effectLst/>
          <a:sp3d contourW="25400">
            <a:contourClr>
              <a:schemeClr val="lt1"/>
            </a:contourClr>
          </a:sp3d>
        </c:spPr>
        <c:dLbl>
          <c:idx val="0"/>
          <c:layout>
            <c:manualLayout>
              <c:x val="0.15987501786464042"/>
              <c:y val="0.1618926044175408"/>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fld id="{67698226-54D7-4584-871A-AA33E047C0B9}" type="CATEGORYNAME">
                  <a:rPr lang="en-US"/>
                  <a:pPr>
                    <a:defRPr sz="900" b="1" i="0" u="none" strike="noStrike" kern="1200" baseline="0">
                      <a:solidFill>
                        <a:schemeClr val="bg1"/>
                      </a:solidFill>
                      <a:latin typeface="+mn-lt"/>
                      <a:ea typeface="+mn-ea"/>
                      <a:cs typeface="+mn-cs"/>
                    </a:defRPr>
                  </a:pPr>
                  <a:t>[CATEGORY NAME]</a:t>
                </a:fld>
                <a:r>
                  <a:rPr lang="en-US" baseline="0"/>
                  <a:t>
</a:t>
                </a:r>
                <a:fld id="{37817D99-2E01-4E18-A023-266BEBA4A19B}" type="PERCENTAGE">
                  <a:rPr lang="en-US" baseline="0"/>
                  <a:pPr>
                    <a:defRPr sz="900" b="1"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4796246833423056"/>
                  <c:h val="0.1967940520114051"/>
                </c:manualLayout>
              </c15:layout>
              <c15:dlblFieldTable/>
              <c15:showDataLabelsRange val="0"/>
            </c:ext>
          </c:extLst>
        </c:dLbl>
      </c:pivotFmt>
      <c:pivotFmt>
        <c:idx val="23"/>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6">
              <a:lumMod val="50000"/>
            </a:schemeClr>
          </a:solidFill>
          <a:ln w="25400">
            <a:solidFill>
              <a:schemeClr val="lt1"/>
            </a:solidFill>
          </a:ln>
          <a:effectLst/>
          <a:sp3d contourW="25400">
            <a:contourClr>
              <a:schemeClr val="lt1"/>
            </a:contourClr>
          </a:sp3d>
        </c:spPr>
      </c:pivotFmt>
      <c:pivotFmt>
        <c:idx val="25"/>
        <c:spPr>
          <a:solidFill>
            <a:schemeClr val="accent1">
              <a:lumMod val="50000"/>
            </a:schemeClr>
          </a:solidFill>
          <a:ln w="25400">
            <a:solidFill>
              <a:schemeClr val="lt1"/>
            </a:solidFill>
          </a:ln>
          <a:effectLst/>
          <a:sp3d contourW="25400">
            <a:contourClr>
              <a:schemeClr val="lt1"/>
            </a:contourClr>
          </a:sp3d>
        </c:spPr>
        <c:dLbl>
          <c:idx val="0"/>
          <c:layout>
            <c:manualLayout>
              <c:x val="0.21144625464573211"/>
              <c:y val="-0.21481081345846118"/>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187291779747684"/>
                  <c:h val="0.21100365466911822"/>
                </c:manualLayout>
              </c15:layout>
            </c:ext>
          </c:extLst>
        </c:dLbl>
      </c:pivotFmt>
      <c:pivotFmt>
        <c:idx val="26"/>
        <c:spPr>
          <a:solidFill>
            <a:schemeClr val="accent1"/>
          </a:solidFill>
          <a:ln w="25400">
            <a:solidFill>
              <a:schemeClr val="lt1"/>
            </a:solidFill>
          </a:ln>
          <a:effectLst/>
          <a:sp3d contourW="25400">
            <a:contourClr>
              <a:schemeClr val="lt1"/>
            </a:contourClr>
          </a:sp3d>
        </c:spPr>
        <c:dLbl>
          <c:idx val="0"/>
          <c:layout>
            <c:manualLayout>
              <c:x val="0.15987501786464042"/>
              <c:y val="0.1618926044175408"/>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fld id="{67698226-54D7-4584-871A-AA33E047C0B9}" type="CATEGORYNAME">
                  <a:rPr lang="en-US"/>
                  <a:pPr>
                    <a:defRPr sz="900" b="1" i="0" u="none" strike="noStrike" kern="1200" baseline="0">
                      <a:solidFill>
                        <a:schemeClr val="bg1"/>
                      </a:solidFill>
                      <a:latin typeface="+mn-lt"/>
                      <a:ea typeface="+mn-ea"/>
                      <a:cs typeface="+mn-cs"/>
                    </a:defRPr>
                  </a:pPr>
                  <a:t>[CATEGORY NAME]</a:t>
                </a:fld>
                <a:r>
                  <a:rPr lang="en-US" baseline="0"/>
                  <a:t>
</a:t>
                </a:r>
                <a:fld id="{37817D99-2E01-4E18-A023-266BEBA4A19B}" type="PERCENTAGE">
                  <a:rPr lang="en-US" baseline="0"/>
                  <a:pPr>
                    <a:defRPr sz="900" b="1"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4796246833423056"/>
                  <c:h val="0.1967940520114051"/>
                </c:manualLayout>
              </c15:layout>
              <c15:dlblFieldTable/>
              <c15:showDataLabelsRange val="0"/>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898897612839735E-2"/>
          <c:y val="5.0762887341093042E-2"/>
          <c:w val="0.95023522085138623"/>
          <c:h val="0.92194839287438857"/>
        </c:manualLayout>
      </c:layout>
      <c:pie3DChart>
        <c:varyColors val="1"/>
        <c:ser>
          <c:idx val="0"/>
          <c:order val="0"/>
          <c:tx>
            <c:v>Total</c:v>
          </c:tx>
          <c:dPt>
            <c:idx val="0"/>
            <c:bubble3D val="0"/>
            <c:spPr>
              <a:solidFill>
                <a:schemeClr val="accent6">
                  <a:lumMod val="5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1-6130-4244-9A0E-25BDCA9594EB}"/>
              </c:ext>
            </c:extLst>
          </c:dPt>
          <c:dPt>
            <c:idx val="1"/>
            <c:bubble3D val="0"/>
            <c:spPr>
              <a:solidFill>
                <a:schemeClr val="accent1">
                  <a:lumMod val="5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3-6130-4244-9A0E-25BDCA9594EB}"/>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6130-4244-9A0E-25BDCA9594EB}"/>
              </c:ext>
            </c:extLst>
          </c:dPt>
          <c:dLbls>
            <c:dLbl>
              <c:idx val="1"/>
              <c:layout>
                <c:manualLayout>
                  <c:x val="0.21144625464573211"/>
                  <c:y val="-0.21481081345846118"/>
                </c:manualLayout>
              </c:layout>
              <c:showLegendKey val="0"/>
              <c:showVal val="0"/>
              <c:showCatName val="1"/>
              <c:showSerName val="0"/>
              <c:showPercent val="1"/>
              <c:showBubbleSize val="0"/>
              <c:extLst>
                <c:ext xmlns:c15="http://schemas.microsoft.com/office/drawing/2012/chart" uri="{CE6537A1-D6FC-4f65-9D91-7224C49458BB}">
                  <c15:layout>
                    <c:manualLayout>
                      <c:w val="0.25187291779747684"/>
                      <c:h val="0.21100365466911822"/>
                    </c:manualLayout>
                  </c15:layout>
                </c:ext>
                <c:ext xmlns:c16="http://schemas.microsoft.com/office/drawing/2014/chart" uri="{C3380CC4-5D6E-409C-BE32-E72D297353CC}">
                  <c16:uniqueId val="{00000003-6130-4244-9A0E-25BDCA9594EB}"/>
                </c:ext>
              </c:extLst>
            </c:dLbl>
            <c:dLbl>
              <c:idx val="2"/>
              <c:layout>
                <c:manualLayout>
                  <c:x val="0.15987501786464042"/>
                  <c:y val="0.1618926044175408"/>
                </c:manualLayout>
              </c:layout>
              <c:tx>
                <c:rich>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fld id="{67698226-54D7-4584-871A-AA33E047C0B9}" type="CATEGORYNAME">
                      <a:rPr lang="en-US"/>
                      <a:pPr>
                        <a:defRPr b="1">
                          <a:solidFill>
                            <a:schemeClr val="bg1"/>
                          </a:solidFill>
                        </a:defRPr>
                      </a:pPr>
                      <a:t>[CATEGORY NAME]</a:t>
                    </a:fld>
                    <a:r>
                      <a:rPr lang="en-US" baseline="0"/>
                      <a:t>
</a:t>
                    </a:r>
                    <a:fld id="{37817D99-2E01-4E18-A023-266BEBA4A19B}" type="PERCENTAGE">
                      <a:rPr lang="en-US" baseline="0"/>
                      <a:pPr>
                        <a:defRPr b="1">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34796246833423056"/>
                      <c:h val="0.1967940520114051"/>
                    </c:manualLayout>
                  </c15:layout>
                  <c15:dlblFieldTable/>
                  <c15:showDataLabelsRange val="0"/>
                </c:ext>
                <c:ext xmlns:c16="http://schemas.microsoft.com/office/drawing/2014/chart" uri="{C3380CC4-5D6E-409C-BE32-E72D297353CC}">
                  <c16:uniqueId val="{00000005-6130-4244-9A0E-25BDCA9594EB}"/>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Garnier</c:v>
              </c:pt>
              <c:pt idx="1">
                <c:v>Maybelline</c:v>
              </c:pt>
              <c:pt idx="2">
                <c:v>NYX Professional</c:v>
              </c:pt>
            </c:strLit>
          </c:cat>
          <c:val>
            <c:numLit>
              <c:formatCode>General</c:formatCode>
              <c:ptCount val="3"/>
              <c:pt idx="0">
                <c:v>8811</c:v>
              </c:pt>
              <c:pt idx="1">
                <c:v>6204</c:v>
              </c:pt>
              <c:pt idx="2">
                <c:v>3542</c:v>
              </c:pt>
            </c:numLit>
          </c:val>
          <c:extLst>
            <c:ext xmlns:c16="http://schemas.microsoft.com/office/drawing/2014/chart" uri="{C3380CC4-5D6E-409C-BE32-E72D297353CC}">
              <c16:uniqueId val="{00000006-6130-4244-9A0E-25BDCA9594EB}"/>
            </c:ext>
          </c:extLst>
        </c:ser>
        <c:dLbls>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lumMod val="60000"/>
              <a:lumOff val="40000"/>
            </a:schemeClr>
          </a:solidFill>
          <a:ln>
            <a:noFill/>
          </a:ln>
          <a:effectLst/>
        </c:spPr>
      </c:pivotFmt>
      <c:pivotFmt>
        <c:idx val="2"/>
        <c:spPr>
          <a:solidFill>
            <a:schemeClr val="accent1">
              <a:lumMod val="60000"/>
              <a:lumOff val="40000"/>
            </a:schemeClr>
          </a:solidFill>
          <a:ln>
            <a:noFill/>
          </a:ln>
          <a:effectLst/>
        </c:spPr>
      </c:pivotFmt>
      <c:pivotFmt>
        <c:idx val="3"/>
        <c:spPr>
          <a:solidFill>
            <a:schemeClr val="accent6">
              <a:lumMod val="50000"/>
            </a:schemeClr>
          </a:solidFill>
          <a:ln>
            <a:noFill/>
          </a:ln>
          <a:effectLst/>
        </c:spPr>
      </c:pivotFmt>
      <c:pivotFmt>
        <c:idx val="4"/>
        <c:spPr>
          <a:solidFill>
            <a:schemeClr val="accent4">
              <a:lumMod val="50000"/>
            </a:schemeClr>
          </a:solidFill>
          <a:ln>
            <a:noFill/>
          </a:ln>
          <a:effectLst/>
        </c:spPr>
      </c:pivotFmt>
      <c:pivotFmt>
        <c:idx val="5"/>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lumMod val="60000"/>
              <a:lumOff val="4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6">
              <a:lumMod val="50000"/>
            </a:schemeClr>
          </a:solidFill>
          <a:ln>
            <a:noFill/>
          </a:ln>
          <a:effectLst/>
        </c:spPr>
      </c:pivotFmt>
      <c:pivotFmt>
        <c:idx val="9"/>
        <c:spPr>
          <a:solidFill>
            <a:schemeClr val="accent4">
              <a:lumMod val="50000"/>
            </a:schemeClr>
          </a:solidFill>
          <a:ln>
            <a:noFill/>
          </a:ln>
          <a:effectLst/>
        </c:spPr>
      </c:pivotFmt>
      <c:pivotFmt>
        <c:idx val="10"/>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lumMod val="60000"/>
              <a:lumOff val="40000"/>
            </a:schemeClr>
          </a:solidFill>
          <a:ln>
            <a:noFill/>
          </a:ln>
          <a:effectLst/>
        </c:spPr>
      </c:pivotFmt>
      <c:pivotFmt>
        <c:idx val="12"/>
        <c:spPr>
          <a:solidFill>
            <a:schemeClr val="accent1">
              <a:lumMod val="60000"/>
              <a:lumOff val="40000"/>
            </a:schemeClr>
          </a:solidFill>
          <a:ln>
            <a:noFill/>
          </a:ln>
          <a:effectLst/>
        </c:spPr>
      </c:pivotFmt>
      <c:pivotFmt>
        <c:idx val="13"/>
        <c:spPr>
          <a:solidFill>
            <a:schemeClr val="accent6">
              <a:lumMod val="50000"/>
            </a:schemeClr>
          </a:solidFill>
          <a:ln>
            <a:noFill/>
          </a:ln>
          <a:effectLst/>
        </c:spPr>
      </c:pivotFmt>
      <c:pivotFmt>
        <c:idx val="14"/>
        <c:spPr>
          <a:solidFill>
            <a:schemeClr val="accent4">
              <a:lumMod val="50000"/>
            </a:schemeClr>
          </a:solidFill>
          <a:ln>
            <a:noFill/>
          </a:ln>
          <a:effectLst/>
        </c:spPr>
      </c:pivotFmt>
      <c:pivotFmt>
        <c:idx val="15"/>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6">
              <a:lumMod val="60000"/>
              <a:lumOff val="40000"/>
            </a:schemeClr>
          </a:solidFill>
          <a:ln>
            <a:noFill/>
          </a:ln>
          <a:effectLst/>
        </c:spPr>
      </c:pivotFmt>
      <c:pivotFmt>
        <c:idx val="17"/>
        <c:spPr>
          <a:solidFill>
            <a:schemeClr val="accent4">
              <a:lumMod val="50000"/>
            </a:schemeClr>
          </a:solidFill>
          <a:ln>
            <a:noFill/>
          </a:ln>
          <a:effectLst/>
        </c:spPr>
      </c:pivotFmt>
      <c:pivotFmt>
        <c:idx val="18"/>
        <c:spPr>
          <a:solidFill>
            <a:schemeClr val="accent6">
              <a:lumMod val="50000"/>
            </a:schemeClr>
          </a:solidFill>
          <a:ln>
            <a:noFill/>
          </a:ln>
          <a:effectLst/>
        </c:spPr>
      </c:pivotFmt>
      <c:pivotFmt>
        <c:idx val="19"/>
        <c:spPr>
          <a:solidFill>
            <a:schemeClr val="accent1">
              <a:lumMod val="60000"/>
              <a:lumOff val="40000"/>
            </a:schemeClr>
          </a:solidFill>
          <a:ln>
            <a:noFill/>
          </a:ln>
          <a:effectLst/>
        </c:spPr>
      </c:pivotFmt>
      <c:pivotFmt>
        <c:idx val="20"/>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60000"/>
              <a:lumOff val="40000"/>
            </a:schemeClr>
          </a:solidFill>
          <a:ln>
            <a:noFill/>
          </a:ln>
          <a:effectLst/>
        </c:spPr>
      </c:pivotFmt>
      <c:pivotFmt>
        <c:idx val="22"/>
        <c:spPr>
          <a:solidFill>
            <a:schemeClr val="accent4">
              <a:lumMod val="50000"/>
            </a:schemeClr>
          </a:solidFill>
          <a:ln>
            <a:noFill/>
          </a:ln>
          <a:effectLst/>
        </c:spPr>
      </c:pivotFmt>
      <c:pivotFmt>
        <c:idx val="23"/>
        <c:spPr>
          <a:solidFill>
            <a:schemeClr val="accent6">
              <a:lumMod val="50000"/>
            </a:schemeClr>
          </a:solidFill>
          <a:ln>
            <a:noFill/>
          </a:ln>
          <a:effectLst/>
        </c:spPr>
      </c:pivotFmt>
      <c:pivotFmt>
        <c:idx val="24"/>
        <c:spPr>
          <a:solidFill>
            <a:schemeClr val="accent1">
              <a:lumMod val="60000"/>
              <a:lumOff val="40000"/>
            </a:schemeClr>
          </a:solidFill>
          <a:ln>
            <a:noFill/>
          </a:ln>
          <a:effectLst/>
        </c:spPr>
      </c:pivotFmt>
      <c:pivotFmt>
        <c:idx val="25"/>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6">
              <a:lumMod val="60000"/>
              <a:lumOff val="40000"/>
            </a:schemeClr>
          </a:solidFill>
          <a:ln>
            <a:noFill/>
          </a:ln>
          <a:effectLst/>
        </c:spPr>
      </c:pivotFmt>
      <c:pivotFmt>
        <c:idx val="27"/>
        <c:spPr>
          <a:solidFill>
            <a:schemeClr val="accent4">
              <a:lumMod val="50000"/>
            </a:schemeClr>
          </a:solidFill>
          <a:ln>
            <a:noFill/>
          </a:ln>
          <a:effectLst/>
        </c:spPr>
      </c:pivotFmt>
      <c:pivotFmt>
        <c:idx val="28"/>
        <c:spPr>
          <a:solidFill>
            <a:schemeClr val="accent6">
              <a:lumMod val="50000"/>
            </a:schemeClr>
          </a:solidFill>
          <a:ln>
            <a:noFill/>
          </a:ln>
          <a:effectLst/>
        </c:spPr>
      </c:pivotFmt>
      <c:pivotFmt>
        <c:idx val="29"/>
        <c:spPr>
          <a:solidFill>
            <a:schemeClr val="accent1">
              <a:lumMod val="60000"/>
              <a:lumOff val="40000"/>
            </a:schemeClr>
          </a:solidFill>
          <a:ln>
            <a:noFill/>
          </a:ln>
          <a:effectLst/>
        </c:spPr>
      </c:pivotFmt>
      <c:pivotFmt>
        <c:idx val="30"/>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6">
              <a:lumMod val="60000"/>
              <a:lumOff val="40000"/>
            </a:schemeClr>
          </a:solidFill>
          <a:ln>
            <a:noFill/>
          </a:ln>
          <a:effectLst/>
        </c:spPr>
      </c:pivotFmt>
      <c:pivotFmt>
        <c:idx val="32"/>
        <c:spPr>
          <a:solidFill>
            <a:schemeClr val="accent4">
              <a:lumMod val="50000"/>
            </a:schemeClr>
          </a:solidFill>
          <a:ln>
            <a:noFill/>
          </a:ln>
          <a:effectLst/>
        </c:spPr>
      </c:pivotFmt>
      <c:pivotFmt>
        <c:idx val="33"/>
        <c:spPr>
          <a:solidFill>
            <a:schemeClr val="accent6">
              <a:lumMod val="50000"/>
            </a:schemeClr>
          </a:solidFill>
          <a:ln>
            <a:noFill/>
          </a:ln>
          <a:effectLst/>
        </c:spPr>
      </c:pivotFmt>
      <c:pivotFmt>
        <c:idx val="34"/>
        <c:spPr>
          <a:solidFill>
            <a:schemeClr val="accent1">
              <a:lumMod val="60000"/>
              <a:lumOff val="40000"/>
            </a:schemeClr>
          </a:solidFill>
          <a:ln>
            <a:noFill/>
          </a:ln>
          <a:effectLst/>
        </c:spPr>
      </c:pivotFmt>
    </c:pivotFmts>
    <c:plotArea>
      <c:layout/>
      <c:barChart>
        <c:barDir val="col"/>
        <c:grouping val="clustered"/>
        <c:varyColors val="0"/>
        <c:ser>
          <c:idx val="0"/>
          <c:order val="0"/>
          <c:tx>
            <c:v>Total</c:v>
          </c:tx>
          <c:spPr>
            <a:solidFill>
              <a:schemeClr val="tx1">
                <a:lumMod val="50000"/>
                <a:lumOff val="50000"/>
              </a:schemeClr>
            </a:solidFill>
            <a:ln>
              <a:noFill/>
            </a:ln>
            <a:effectLst/>
          </c:spPr>
          <c:invertIfNegative val="0"/>
          <c:dPt>
            <c:idx val="0"/>
            <c:invertIfNegative val="0"/>
            <c:bubble3D val="0"/>
            <c:spPr>
              <a:solidFill>
                <a:schemeClr val="accent6">
                  <a:lumMod val="60000"/>
                  <a:lumOff val="40000"/>
                </a:schemeClr>
              </a:solidFill>
              <a:ln>
                <a:noFill/>
              </a:ln>
              <a:effectLst/>
            </c:spPr>
            <c:extLst>
              <c:ext xmlns:c16="http://schemas.microsoft.com/office/drawing/2014/chart" uri="{C3380CC4-5D6E-409C-BE32-E72D297353CC}">
                <c16:uniqueId val="{00000001-6910-45FA-8CFE-09964EF1D2E3}"/>
              </c:ext>
            </c:extLst>
          </c:dPt>
          <c:dPt>
            <c:idx val="1"/>
            <c:invertIfNegative val="0"/>
            <c:bubble3D val="0"/>
            <c:extLst>
              <c:ext xmlns:c16="http://schemas.microsoft.com/office/drawing/2014/chart" uri="{C3380CC4-5D6E-409C-BE32-E72D297353CC}">
                <c16:uniqueId val="{00000002-6910-45FA-8CFE-09964EF1D2E3}"/>
              </c:ext>
            </c:extLst>
          </c:dPt>
          <c:dPt>
            <c:idx val="2"/>
            <c:invertIfNegative val="0"/>
            <c:bubble3D val="0"/>
            <c:spPr>
              <a:solidFill>
                <a:schemeClr val="accent4">
                  <a:lumMod val="50000"/>
                </a:schemeClr>
              </a:solidFill>
              <a:ln>
                <a:noFill/>
              </a:ln>
              <a:effectLst/>
            </c:spPr>
            <c:extLst>
              <c:ext xmlns:c16="http://schemas.microsoft.com/office/drawing/2014/chart" uri="{C3380CC4-5D6E-409C-BE32-E72D297353CC}">
                <c16:uniqueId val="{00000004-6910-45FA-8CFE-09964EF1D2E3}"/>
              </c:ext>
            </c:extLst>
          </c:dPt>
          <c:dPt>
            <c:idx val="3"/>
            <c:invertIfNegative val="0"/>
            <c:bubble3D val="0"/>
            <c:spPr>
              <a:solidFill>
                <a:schemeClr val="accent6">
                  <a:lumMod val="50000"/>
                </a:schemeClr>
              </a:solidFill>
              <a:ln>
                <a:noFill/>
              </a:ln>
              <a:effectLst/>
            </c:spPr>
            <c:extLst>
              <c:ext xmlns:c16="http://schemas.microsoft.com/office/drawing/2014/chart" uri="{C3380CC4-5D6E-409C-BE32-E72D297353CC}">
                <c16:uniqueId val="{00000006-6910-45FA-8CFE-09964EF1D2E3}"/>
              </c:ext>
            </c:extLst>
          </c:dPt>
          <c:dPt>
            <c:idx val="4"/>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8-6910-45FA-8CFE-09964EF1D2E3}"/>
              </c:ext>
            </c:extLst>
          </c:dPt>
          <c:cat>
            <c:strLit>
              <c:ptCount val="5"/>
              <c:pt idx="0">
                <c:v>Shweta Kalla </c:v>
              </c:pt>
              <c:pt idx="1">
                <c:v>Samuel George</c:v>
              </c:pt>
              <c:pt idx="2">
                <c:v>Wahid Khan</c:v>
              </c:pt>
              <c:pt idx="3">
                <c:v>Vijay Dev</c:v>
              </c:pt>
              <c:pt idx="4">
                <c:v>Veena Bath </c:v>
              </c:pt>
            </c:strLit>
          </c:cat>
          <c:val>
            <c:numLit>
              <c:formatCode>General</c:formatCode>
              <c:ptCount val="5"/>
              <c:pt idx="0">
                <c:v>1909</c:v>
              </c:pt>
              <c:pt idx="1">
                <c:v>1570</c:v>
              </c:pt>
              <c:pt idx="2">
                <c:v>1222</c:v>
              </c:pt>
              <c:pt idx="3">
                <c:v>1190</c:v>
              </c:pt>
              <c:pt idx="4">
                <c:v>1148</c:v>
              </c:pt>
            </c:numLit>
          </c:val>
          <c:extLst>
            <c:ext xmlns:c16="http://schemas.microsoft.com/office/drawing/2014/chart" uri="{C3380CC4-5D6E-409C-BE32-E72D297353CC}">
              <c16:uniqueId val="{00000009-6910-45FA-8CFE-09964EF1D2E3}"/>
            </c:ext>
          </c:extLst>
        </c:ser>
        <c:dLbls>
          <c:showLegendKey val="0"/>
          <c:showVal val="0"/>
          <c:showCatName val="0"/>
          <c:showSerName val="0"/>
          <c:showPercent val="0"/>
          <c:showBubbleSize val="0"/>
        </c:dLbls>
        <c:gapWidth val="103"/>
        <c:overlap val="-27"/>
        <c:axId val="1058630672"/>
        <c:axId val="1058616528"/>
      </c:barChart>
      <c:catAx>
        <c:axId val="1058630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058616528"/>
        <c:crosses val="autoZero"/>
        <c:auto val="1"/>
        <c:lblAlgn val="ctr"/>
        <c:lblOffset val="100"/>
        <c:noMultiLvlLbl val="0"/>
      </c:catAx>
      <c:valAx>
        <c:axId val="1058616528"/>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0586306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w="28575" cap="rnd">
            <a:solidFill>
              <a:schemeClr val="tx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tx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6400475285403463E-2"/>
          <c:y val="8.6933578265734238E-2"/>
          <c:w val="0.87411692314256362"/>
          <c:h val="0.72972929244654861"/>
        </c:manualLayout>
      </c:layout>
      <c:lineChart>
        <c:grouping val="standard"/>
        <c:varyColors val="0"/>
        <c:ser>
          <c:idx val="0"/>
          <c:order val="0"/>
          <c:tx>
            <c:v>2018</c:v>
          </c:tx>
          <c:spPr>
            <a:ln w="28575" cap="rnd">
              <a:solidFill>
                <a:schemeClr val="accent1">
                  <a:lumMod val="60000"/>
                  <a:lumOff val="40000"/>
                </a:schemeClr>
              </a:solidFill>
              <a:round/>
            </a:ln>
            <a:effectLst/>
          </c:spPr>
          <c:marker>
            <c:symbol val="none"/>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700</c:v>
              </c:pt>
              <c:pt idx="1">
                <c:v>800</c:v>
              </c:pt>
              <c:pt idx="2">
                <c:v>300</c:v>
              </c:pt>
              <c:pt idx="3">
                <c:v>464</c:v>
              </c:pt>
              <c:pt idx="4">
                <c:v>709</c:v>
              </c:pt>
              <c:pt idx="5">
                <c:v>192</c:v>
              </c:pt>
              <c:pt idx="6">
                <c:v>655</c:v>
              </c:pt>
              <c:pt idx="7">
                <c:v>398</c:v>
              </c:pt>
              <c:pt idx="8">
                <c:v>816</c:v>
              </c:pt>
              <c:pt idx="9">
                <c:v>94</c:v>
              </c:pt>
              <c:pt idx="10">
                <c:v>393</c:v>
              </c:pt>
              <c:pt idx="11">
                <c:v>375</c:v>
              </c:pt>
            </c:numLit>
          </c:val>
          <c:smooth val="0"/>
          <c:extLst>
            <c:ext xmlns:c16="http://schemas.microsoft.com/office/drawing/2014/chart" uri="{C3380CC4-5D6E-409C-BE32-E72D297353CC}">
              <c16:uniqueId val="{00000000-E23A-4DAD-AC1F-871C83E3B84C}"/>
            </c:ext>
          </c:extLst>
        </c:ser>
        <c:ser>
          <c:idx val="1"/>
          <c:order val="1"/>
          <c:tx>
            <c:v>2019</c:v>
          </c:tx>
          <c:spPr>
            <a:ln w="28575" cap="rnd">
              <a:solidFill>
                <a:schemeClr val="accent2">
                  <a:lumMod val="75000"/>
                </a:schemeClr>
              </a:solidFill>
              <a:round/>
            </a:ln>
            <a:effectLst/>
          </c:spPr>
          <c:marker>
            <c:symbol val="none"/>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501</c:v>
              </c:pt>
              <c:pt idx="1">
                <c:v>418</c:v>
              </c:pt>
              <c:pt idx="2">
                <c:v>311</c:v>
              </c:pt>
              <c:pt idx="3">
                <c:v>698</c:v>
              </c:pt>
              <c:pt idx="4">
                <c:v>623</c:v>
              </c:pt>
              <c:pt idx="5">
                <c:v>818</c:v>
              </c:pt>
              <c:pt idx="6">
                <c:v>381</c:v>
              </c:pt>
              <c:pt idx="7">
                <c:v>119</c:v>
              </c:pt>
              <c:pt idx="8">
                <c:v>533</c:v>
              </c:pt>
              <c:pt idx="9">
                <c:v>747</c:v>
              </c:pt>
              <c:pt idx="10">
                <c:v>547</c:v>
              </c:pt>
              <c:pt idx="11">
                <c:v>363</c:v>
              </c:pt>
            </c:numLit>
          </c:val>
          <c:smooth val="0"/>
          <c:extLst>
            <c:ext xmlns:c16="http://schemas.microsoft.com/office/drawing/2014/chart" uri="{C3380CC4-5D6E-409C-BE32-E72D297353CC}">
              <c16:uniqueId val="{00000007-C75D-4C76-973F-17855FAC9422}"/>
            </c:ext>
          </c:extLst>
        </c:ser>
        <c:ser>
          <c:idx val="2"/>
          <c:order val="2"/>
          <c:tx>
            <c:v>2020</c:v>
          </c:tx>
          <c:spPr>
            <a:ln w="28575" cap="rnd">
              <a:solidFill>
                <a:schemeClr val="accent6">
                  <a:lumMod val="60000"/>
                  <a:lumOff val="40000"/>
                </a:schemeClr>
              </a:solidFill>
              <a:round/>
            </a:ln>
            <a:effectLst/>
          </c:spPr>
          <c:marker>
            <c:symbol val="none"/>
          </c:marker>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137</c:v>
              </c:pt>
              <c:pt idx="1">
                <c:v>703</c:v>
              </c:pt>
              <c:pt idx="2">
                <c:v>762</c:v>
              </c:pt>
              <c:pt idx="3">
                <c:v>1204</c:v>
              </c:pt>
              <c:pt idx="4">
                <c:v>214</c:v>
              </c:pt>
              <c:pt idx="5">
                <c:v>265</c:v>
              </c:pt>
              <c:pt idx="6">
                <c:v>384</c:v>
              </c:pt>
              <c:pt idx="7">
                <c:v>464</c:v>
              </c:pt>
              <c:pt idx="8">
                <c:v>263</c:v>
              </c:pt>
              <c:pt idx="9">
                <c:v>508</c:v>
              </c:pt>
              <c:pt idx="10">
                <c:v>736</c:v>
              </c:pt>
              <c:pt idx="11">
                <c:v>962</c:v>
              </c:pt>
            </c:numLit>
          </c:val>
          <c:smooth val="0"/>
          <c:extLst>
            <c:ext xmlns:c16="http://schemas.microsoft.com/office/drawing/2014/chart" uri="{C3380CC4-5D6E-409C-BE32-E72D297353CC}">
              <c16:uniqueId val="{00000008-C75D-4C76-973F-17855FAC9422}"/>
            </c:ext>
          </c:extLst>
        </c:ser>
        <c:dLbls>
          <c:showLegendKey val="0"/>
          <c:showVal val="0"/>
          <c:showCatName val="0"/>
          <c:showSerName val="0"/>
          <c:showPercent val="0"/>
          <c:showBubbleSize val="0"/>
        </c:dLbls>
        <c:smooth val="0"/>
        <c:axId val="1067947392"/>
        <c:axId val="1067966112"/>
      </c:lineChart>
      <c:catAx>
        <c:axId val="1067947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067966112"/>
        <c:crosses val="autoZero"/>
        <c:auto val="1"/>
        <c:lblAlgn val="ctr"/>
        <c:lblOffset val="100"/>
        <c:noMultiLvlLbl val="0"/>
      </c:catAx>
      <c:valAx>
        <c:axId val="1067966112"/>
        <c:scaling>
          <c:orientation val="minMax"/>
          <c:max val="1500"/>
          <c:min val="0"/>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067947392"/>
        <c:crosses val="autoZero"/>
        <c:crossBetween val="between"/>
        <c:majorUnit val="300"/>
      </c:valAx>
      <c:spPr>
        <a:noFill/>
        <a:ln>
          <a:noFill/>
        </a:ln>
        <a:effectLst/>
      </c:spPr>
    </c:plotArea>
    <c:legend>
      <c:legendPos val="r"/>
      <c:layout>
        <c:manualLayout>
          <c:xMode val="edge"/>
          <c:yMode val="edge"/>
          <c:x val="0.92346189461277284"/>
          <c:y val="0.20511595084923587"/>
          <c:w val="7.0457640921204601E-2"/>
          <c:h val="0.40009483663083534"/>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lumMod val="50000"/>
            </a:schemeClr>
          </a:solidFill>
          <a:ln cmpd="sng">
            <a:solidFill>
              <a:schemeClr val="accent6">
                <a:lumMod val="60000"/>
                <a:lumOff val="40000"/>
              </a:schemeClr>
            </a:solidFill>
          </a:ln>
          <a:effectLst/>
        </c:spPr>
      </c:pivotFmt>
      <c:pivotFmt>
        <c:idx val="5"/>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lumMod val="50000"/>
            </a:schemeClr>
          </a:solidFill>
          <a:ln cmpd="sng">
            <a:solidFill>
              <a:schemeClr val="accent6">
                <a:lumMod val="60000"/>
                <a:lumOff val="40000"/>
              </a:schemeClr>
            </a:solidFill>
          </a:ln>
          <a:effectLst/>
        </c:spPr>
      </c:pivotFmt>
      <c:pivotFmt>
        <c:idx val="8"/>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lumMod val="50000"/>
            </a:schemeClr>
          </a:solidFill>
          <a:ln cmpd="sng">
            <a:solidFill>
              <a:schemeClr val="accent6">
                <a:lumMod val="60000"/>
                <a:lumOff val="40000"/>
              </a:schemeClr>
            </a:solidFill>
          </a:ln>
          <a:effectLst/>
        </c:spPr>
      </c:pivotFmt>
      <c:pivotFmt>
        <c:idx val="11"/>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6">
              <a:lumMod val="50000"/>
            </a:schemeClr>
          </a:solidFill>
          <a:ln cmpd="sng">
            <a:solidFill>
              <a:schemeClr val="accent6">
                <a:lumMod val="60000"/>
                <a:lumOff val="40000"/>
              </a:schemeClr>
            </a:solidFill>
          </a:ln>
          <a:effectLst/>
        </c:spPr>
      </c:pivotFmt>
      <c:pivotFmt>
        <c:idx val="14"/>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6">
              <a:lumMod val="50000"/>
            </a:schemeClr>
          </a:solidFill>
          <a:ln cmpd="sng">
            <a:solidFill>
              <a:schemeClr val="accent6">
                <a:lumMod val="60000"/>
                <a:lumOff val="40000"/>
              </a:schemeClr>
            </a:solidFill>
          </a:ln>
          <a:effectLst/>
        </c:spPr>
      </c:pivotFmt>
      <c:pivotFmt>
        <c:idx val="17"/>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6">
              <a:lumMod val="50000"/>
            </a:schemeClr>
          </a:solidFill>
          <a:ln cmpd="sng">
            <a:solidFill>
              <a:schemeClr val="accent6">
                <a:lumMod val="60000"/>
                <a:lumOff val="40000"/>
              </a:schemeClr>
            </a:solidFill>
          </a:ln>
          <a:effectLst/>
        </c:spPr>
      </c:pivotFmt>
      <c:pivotFmt>
        <c:idx val="20"/>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6">
              <a:lumMod val="50000"/>
            </a:schemeClr>
          </a:solidFill>
          <a:ln cmpd="sng">
            <a:solidFill>
              <a:schemeClr val="accent6">
                <a:lumMod val="60000"/>
                <a:lumOff val="40000"/>
              </a:schemeClr>
            </a:solidFill>
          </a:ln>
          <a:effectLst/>
        </c:spPr>
      </c:pivotFmt>
    </c:pivotFmts>
    <c:plotArea>
      <c:layout>
        <c:manualLayout>
          <c:layoutTarget val="inner"/>
          <c:xMode val="edge"/>
          <c:yMode val="edge"/>
          <c:x val="0.1570811773267197"/>
          <c:y val="7.1377943815053441E-2"/>
          <c:w val="0.70825065966076517"/>
          <c:h val="0.89077730629203433"/>
        </c:manualLayout>
      </c:layout>
      <c:barChart>
        <c:barDir val="col"/>
        <c:grouping val="clustered"/>
        <c:varyColors val="0"/>
        <c:ser>
          <c:idx val="0"/>
          <c:order val="0"/>
          <c:tx>
            <c:v>TARGET</c:v>
          </c:tx>
          <c:spPr>
            <a:solidFill>
              <a:schemeClr val="accent6">
                <a:lumMod val="60000"/>
                <a:lumOff val="40000"/>
              </a:schemeClr>
            </a:solidFill>
            <a:ln w="95250">
              <a:solidFill>
                <a:schemeClr val="accent6">
                  <a:lumMod val="60000"/>
                  <a:lumOff val="4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29856.987000062982</c:v>
              </c:pt>
            </c:numLit>
          </c:val>
          <c:extLst>
            <c:ext xmlns:c16="http://schemas.microsoft.com/office/drawing/2014/chart" uri="{C3380CC4-5D6E-409C-BE32-E72D297353CC}">
              <c16:uniqueId val="{00000000-128E-4AC2-AC0F-3AEABF982B22}"/>
            </c:ext>
          </c:extLst>
        </c:ser>
        <c:ser>
          <c:idx val="1"/>
          <c:order val="1"/>
          <c:tx>
            <c:v>ACTUAL</c:v>
          </c:tx>
          <c:spPr>
            <a:solidFill>
              <a:schemeClr val="accent6">
                <a:lumMod val="50000"/>
              </a:schemeClr>
            </a:solidFill>
            <a:ln>
              <a:noFill/>
            </a:ln>
            <a:effectLst/>
          </c:spPr>
          <c:invertIfNegative val="0"/>
          <c:dPt>
            <c:idx val="0"/>
            <c:invertIfNegative val="0"/>
            <c:bubble3D val="0"/>
            <c:spPr>
              <a:solidFill>
                <a:schemeClr val="accent6">
                  <a:lumMod val="50000"/>
                </a:schemeClr>
              </a:solidFill>
              <a:ln cmpd="sng">
                <a:solidFill>
                  <a:schemeClr val="accent6">
                    <a:lumMod val="60000"/>
                    <a:lumOff val="40000"/>
                  </a:schemeClr>
                </a:solidFill>
              </a:ln>
              <a:effectLst/>
            </c:spPr>
            <c:extLst>
              <c:ext xmlns:c16="http://schemas.microsoft.com/office/drawing/2014/chart" uri="{C3380CC4-5D6E-409C-BE32-E72D297353CC}">
                <c16:uniqueId val="{00000002-128E-4AC2-AC0F-3AEABF982B2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18557</c:v>
              </c:pt>
            </c:numLit>
          </c:val>
          <c:extLst>
            <c:ext xmlns:c16="http://schemas.microsoft.com/office/drawing/2014/chart" uri="{C3380CC4-5D6E-409C-BE32-E72D297353CC}">
              <c16:uniqueId val="{00000003-128E-4AC2-AC0F-3AEABF982B22}"/>
            </c:ext>
          </c:extLst>
        </c:ser>
        <c:dLbls>
          <c:dLblPos val="inEnd"/>
          <c:showLegendKey val="0"/>
          <c:showVal val="1"/>
          <c:showCatName val="0"/>
          <c:showSerName val="0"/>
          <c:showPercent val="0"/>
          <c:showBubbleSize val="0"/>
        </c:dLbls>
        <c:gapWidth val="219"/>
        <c:overlap val="100"/>
        <c:axId val="1113726576"/>
        <c:axId val="1113724496"/>
      </c:barChart>
      <c:catAx>
        <c:axId val="1113726576"/>
        <c:scaling>
          <c:orientation val="minMax"/>
        </c:scaling>
        <c:delete val="1"/>
        <c:axPos val="b"/>
        <c:numFmt formatCode="General" sourceLinked="1"/>
        <c:majorTickMark val="none"/>
        <c:minorTickMark val="none"/>
        <c:tickLblPos val="nextTo"/>
        <c:crossAx val="1113724496"/>
        <c:crosses val="autoZero"/>
        <c:auto val="1"/>
        <c:lblAlgn val="ctr"/>
        <c:lblOffset val="100"/>
        <c:noMultiLvlLbl val="0"/>
      </c:catAx>
      <c:valAx>
        <c:axId val="1113724496"/>
        <c:scaling>
          <c:orientation val="minMax"/>
        </c:scaling>
        <c:delete val="1"/>
        <c:axPos val="l"/>
        <c:numFmt formatCode="General" sourceLinked="1"/>
        <c:majorTickMark val="none"/>
        <c:minorTickMark val="none"/>
        <c:tickLblPos val="nextTo"/>
        <c:crossAx val="1113726576"/>
        <c:crosses val="autoZero"/>
        <c:crossBetween val="between"/>
      </c:valAx>
      <c:spPr>
        <a:noFill/>
        <a:ln>
          <a:noFill/>
        </a:ln>
        <a:effectLst/>
      </c:spPr>
    </c:plotArea>
    <c:legend>
      <c:legendPos val="r"/>
      <c:layout>
        <c:manualLayout>
          <c:xMode val="edge"/>
          <c:yMode val="edge"/>
          <c:x val="0.52543329330001398"/>
          <c:y val="4.6905862525964341E-2"/>
          <c:w val="0.43905874797565198"/>
          <c:h val="0.12444777367430843"/>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lumMod val="50000"/>
            </a:schemeClr>
          </a:solidFill>
          <a:ln>
            <a:noFill/>
          </a:ln>
          <a:effectLst/>
        </c:spPr>
      </c:pivotFmt>
      <c:pivotFmt>
        <c:idx val="3"/>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lumMod val="50000"/>
            </a:schemeClr>
          </a:solidFill>
          <a:ln>
            <a:noFill/>
          </a:ln>
          <a:effectLst/>
        </c:spPr>
      </c:pivotFmt>
      <c:pivotFmt>
        <c:idx val="6"/>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lumMod val="50000"/>
            </a:schemeClr>
          </a:solidFill>
          <a:ln>
            <a:noFill/>
          </a:ln>
          <a:effectLst/>
        </c:spPr>
      </c:pivotFmt>
      <c:pivotFmt>
        <c:idx val="9"/>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lumMod val="50000"/>
            </a:schemeClr>
          </a:solidFill>
          <a:ln>
            <a:noFill/>
          </a:ln>
          <a:effectLst/>
        </c:spPr>
      </c:pivotFmt>
      <c:pivotFmt>
        <c:idx val="12"/>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lumMod val="50000"/>
            </a:schemeClr>
          </a:solidFill>
          <a:ln>
            <a:noFill/>
          </a:ln>
          <a:effectLst/>
        </c:spPr>
      </c:pivotFmt>
      <c:pivotFmt>
        <c:idx val="15"/>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6">
              <a:lumMod val="50000"/>
            </a:schemeClr>
          </a:solidFill>
          <a:ln>
            <a:noFill/>
          </a:ln>
          <a:effectLst/>
        </c:spPr>
      </c:pivotFmt>
      <c:pivotFmt>
        <c:idx val="18"/>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6">
              <a:lumMod val="50000"/>
            </a:schemeClr>
          </a:solidFill>
          <a:ln>
            <a:noFill/>
          </a:ln>
          <a:effectLst/>
        </c:spPr>
      </c:pivotFmt>
    </c:pivotFmts>
    <c:plotArea>
      <c:layout>
        <c:manualLayout>
          <c:layoutTarget val="inner"/>
          <c:xMode val="edge"/>
          <c:yMode val="edge"/>
          <c:x val="0"/>
          <c:y val="7.5732036599444705E-2"/>
          <c:w val="1"/>
          <c:h val="0.90912155608066614"/>
        </c:manualLayout>
      </c:layout>
      <c:barChart>
        <c:barDir val="col"/>
        <c:grouping val="clustered"/>
        <c:varyColors val="0"/>
        <c:ser>
          <c:idx val="0"/>
          <c:order val="0"/>
          <c:tx>
            <c:v>Sum of Target Visits</c:v>
          </c:tx>
          <c:spPr>
            <a:solidFill>
              <a:schemeClr val="accent6">
                <a:lumMod val="60000"/>
                <a:lumOff val="40000"/>
              </a:schemeClr>
            </a:solidFill>
            <a:ln w="95250">
              <a:solidFill>
                <a:schemeClr val="accent6">
                  <a:lumMod val="60000"/>
                  <a:lumOff val="4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2089.3431990623712</c:v>
              </c:pt>
            </c:numLit>
          </c:val>
          <c:extLst>
            <c:ext xmlns:c16="http://schemas.microsoft.com/office/drawing/2014/chart" uri="{C3380CC4-5D6E-409C-BE32-E72D297353CC}">
              <c16:uniqueId val="{00000000-AD3F-45AC-A4BA-CA45D3882A4A}"/>
            </c:ext>
          </c:extLst>
        </c:ser>
        <c:ser>
          <c:idx val="1"/>
          <c:order val="1"/>
          <c:tx>
            <c:v>Sum of ACTUAL VISIT 1</c:v>
          </c:tx>
          <c:spPr>
            <a:solidFill>
              <a:schemeClr val="accent2"/>
            </a:solidFill>
            <a:ln>
              <a:noFill/>
            </a:ln>
            <a:effectLst/>
          </c:spPr>
          <c:invertIfNegative val="0"/>
          <c:dPt>
            <c:idx val="0"/>
            <c:invertIfNegative val="0"/>
            <c:bubble3D val="0"/>
            <c:spPr>
              <a:solidFill>
                <a:schemeClr val="accent6">
                  <a:lumMod val="50000"/>
                </a:schemeClr>
              </a:solidFill>
              <a:ln>
                <a:noFill/>
              </a:ln>
              <a:effectLst/>
            </c:spPr>
            <c:extLst>
              <c:ext xmlns:c16="http://schemas.microsoft.com/office/drawing/2014/chart" uri="{C3380CC4-5D6E-409C-BE32-E72D297353CC}">
                <c16:uniqueId val="{00000002-AD3F-45AC-A4BA-CA45D3882A4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1216.3093877355877</c:v>
              </c:pt>
            </c:numLit>
          </c:val>
          <c:extLst>
            <c:ext xmlns:c16="http://schemas.microsoft.com/office/drawing/2014/chart" uri="{C3380CC4-5D6E-409C-BE32-E72D297353CC}">
              <c16:uniqueId val="{00000003-AD3F-45AC-A4BA-CA45D3882A4A}"/>
            </c:ext>
          </c:extLst>
        </c:ser>
        <c:dLbls>
          <c:dLblPos val="inEnd"/>
          <c:showLegendKey val="0"/>
          <c:showVal val="1"/>
          <c:showCatName val="0"/>
          <c:showSerName val="0"/>
          <c:showPercent val="0"/>
          <c:showBubbleSize val="0"/>
        </c:dLbls>
        <c:gapWidth val="219"/>
        <c:overlap val="100"/>
        <c:axId val="1113721168"/>
        <c:axId val="1113723664"/>
      </c:barChart>
      <c:catAx>
        <c:axId val="1113721168"/>
        <c:scaling>
          <c:orientation val="minMax"/>
        </c:scaling>
        <c:delete val="1"/>
        <c:axPos val="b"/>
        <c:numFmt formatCode="General" sourceLinked="1"/>
        <c:majorTickMark val="none"/>
        <c:minorTickMark val="none"/>
        <c:tickLblPos val="nextTo"/>
        <c:crossAx val="1113723664"/>
        <c:crosses val="autoZero"/>
        <c:auto val="1"/>
        <c:lblAlgn val="ctr"/>
        <c:lblOffset val="100"/>
        <c:noMultiLvlLbl val="0"/>
      </c:catAx>
      <c:valAx>
        <c:axId val="1113723664"/>
        <c:scaling>
          <c:orientation val="minMax"/>
        </c:scaling>
        <c:delete val="1"/>
        <c:axPos val="l"/>
        <c:numFmt formatCode="General" sourceLinked="1"/>
        <c:majorTickMark val="none"/>
        <c:minorTickMark val="none"/>
        <c:tickLblPos val="nextTo"/>
        <c:crossAx val="11137211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ONE!PivotTable5</c:name>
    <c:fmtId val="0"/>
  </c:pivotSource>
  <c:chart>
    <c:autoTitleDeleted val="0"/>
    <c:pivotFmts>
      <c:pivotFmt>
        <c:idx val="0"/>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lumMod val="60000"/>
              <a:lumOff val="40000"/>
            </a:schemeClr>
          </a:solidFill>
          <a:ln w="95250">
            <a:solidFill>
              <a:schemeClr val="accent6">
                <a:lumMod val="60000"/>
                <a:lumOff val="4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'ALL IN ONE'!$D$6</c:f>
              <c:strCache>
                <c:ptCount val="1"/>
                <c:pt idx="0">
                  <c:v>Sum of Target Visits</c:v>
                </c:pt>
              </c:strCache>
            </c:strRef>
          </c:tx>
          <c:spPr>
            <a:solidFill>
              <a:schemeClr val="accent6">
                <a:lumMod val="60000"/>
                <a:lumOff val="40000"/>
              </a:schemeClr>
            </a:solidFill>
            <a:ln w="95250">
              <a:solidFill>
                <a:schemeClr val="accent6">
                  <a:lumMod val="60000"/>
                  <a:lumOff val="4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'ALL IN ONE'!$D$7</c:f>
              <c:strCache>
                <c:ptCount val="1"/>
                <c:pt idx="0">
                  <c:v>Total</c:v>
                </c:pt>
              </c:strCache>
            </c:strRef>
          </c:cat>
          <c:val>
            <c:numRef>
              <c:f>'ALL IN ONE'!$D$7</c:f>
              <c:numCache>
                <c:formatCode>0</c:formatCode>
                <c:ptCount val="1"/>
                <c:pt idx="0">
                  <c:v>2096.4041776637409</c:v>
                </c:pt>
              </c:numCache>
            </c:numRef>
          </c:val>
          <c:extLst>
            <c:ext xmlns:c16="http://schemas.microsoft.com/office/drawing/2014/chart" uri="{C3380CC4-5D6E-409C-BE32-E72D297353CC}">
              <c16:uniqueId val="{00000000-7554-438B-966F-9E98A600A8D2}"/>
            </c:ext>
          </c:extLst>
        </c:ser>
        <c:ser>
          <c:idx val="1"/>
          <c:order val="1"/>
          <c:tx>
            <c:strRef>
              <c:f>'ALL IN ONE'!$E$6</c:f>
              <c:strCache>
                <c:ptCount val="1"/>
                <c:pt idx="0">
                  <c:v>Sum of ACTUAL VISIT 1</c:v>
                </c:pt>
              </c:strCache>
            </c:strRef>
          </c:tx>
          <c:spPr>
            <a:solidFill>
              <a:schemeClr val="accent6">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'ALL IN ONE'!$D$7</c:f>
              <c:strCache>
                <c:ptCount val="1"/>
                <c:pt idx="0">
                  <c:v>Total</c:v>
                </c:pt>
              </c:strCache>
            </c:strRef>
          </c:cat>
          <c:val>
            <c:numRef>
              <c:f>'ALL IN ONE'!$E$7</c:f>
              <c:numCache>
                <c:formatCode>0</c:formatCode>
                <c:ptCount val="1"/>
                <c:pt idx="0">
                  <c:v>1219.471668437342</c:v>
                </c:pt>
              </c:numCache>
            </c:numRef>
          </c:val>
          <c:extLst>
            <c:ext xmlns:c16="http://schemas.microsoft.com/office/drawing/2014/chart" uri="{C3380CC4-5D6E-409C-BE32-E72D297353CC}">
              <c16:uniqueId val="{00000001-7554-438B-966F-9E98A600A8D2}"/>
            </c:ext>
          </c:extLst>
        </c:ser>
        <c:dLbls>
          <c:dLblPos val="inEnd"/>
          <c:showLegendKey val="0"/>
          <c:showVal val="1"/>
          <c:showCatName val="0"/>
          <c:showSerName val="0"/>
          <c:showPercent val="0"/>
          <c:showBubbleSize val="0"/>
        </c:dLbls>
        <c:gapWidth val="219"/>
        <c:overlap val="100"/>
        <c:axId val="1930362479"/>
        <c:axId val="1930362895"/>
      </c:barChart>
      <c:catAx>
        <c:axId val="1930362479"/>
        <c:scaling>
          <c:orientation val="minMax"/>
        </c:scaling>
        <c:delete val="1"/>
        <c:axPos val="b"/>
        <c:numFmt formatCode="General" sourceLinked="1"/>
        <c:majorTickMark val="none"/>
        <c:minorTickMark val="none"/>
        <c:tickLblPos val="nextTo"/>
        <c:crossAx val="1930362895"/>
        <c:crosses val="autoZero"/>
        <c:auto val="1"/>
        <c:lblAlgn val="ctr"/>
        <c:lblOffset val="100"/>
        <c:noMultiLvlLbl val="0"/>
      </c:catAx>
      <c:valAx>
        <c:axId val="1930362895"/>
        <c:scaling>
          <c:orientation val="minMax"/>
        </c:scaling>
        <c:delete val="1"/>
        <c:axPos val="l"/>
        <c:numFmt formatCode="0" sourceLinked="1"/>
        <c:majorTickMark val="none"/>
        <c:minorTickMark val="none"/>
        <c:tickLblPos val="nextTo"/>
        <c:crossAx val="1930362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ONE!PivotTable6</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lumMod val="60000"/>
              <a:lumOff val="40000"/>
            </a:schemeClr>
          </a:solidFill>
          <a:ln>
            <a:noFill/>
          </a:ln>
          <a:effectLst/>
        </c:spPr>
      </c:pivotFmt>
      <c:pivotFmt>
        <c:idx val="2"/>
        <c:spPr>
          <a:solidFill>
            <a:schemeClr val="tx1">
              <a:lumMod val="50000"/>
              <a:lumOff val="50000"/>
            </a:schemeClr>
          </a:solidFill>
          <a:ln>
            <a:noFill/>
          </a:ln>
          <a:effectLst/>
        </c:spPr>
      </c:pivotFmt>
      <c:pivotFmt>
        <c:idx val="3"/>
        <c:spPr>
          <a:solidFill>
            <a:schemeClr val="accent4">
              <a:lumMod val="50000"/>
            </a:schemeClr>
          </a:solidFill>
          <a:ln>
            <a:noFill/>
          </a:ln>
          <a:effectLst/>
        </c:spPr>
      </c:pivotFmt>
      <c:pivotFmt>
        <c:idx val="4"/>
        <c:spPr>
          <a:solidFill>
            <a:schemeClr val="tx1">
              <a:lumMod val="50000"/>
              <a:lumOff val="50000"/>
            </a:schemeClr>
          </a:solidFill>
          <a:ln>
            <a:noFill/>
          </a:ln>
          <a:effectLst/>
        </c:spPr>
      </c:pivotFmt>
      <c:pivotFmt>
        <c:idx val="5"/>
        <c:spPr>
          <a:solidFill>
            <a:schemeClr val="accent1">
              <a:lumMod val="60000"/>
              <a:lumOff val="40000"/>
            </a:schemeClr>
          </a:solidFill>
          <a:ln>
            <a:noFill/>
          </a:ln>
          <a:effectLst/>
        </c:spPr>
      </c:pivotFmt>
      <c:pivotFmt>
        <c:idx val="6"/>
        <c:spPr>
          <a:solidFill>
            <a:schemeClr val="accent6">
              <a:lumMod val="60000"/>
              <a:lumOff val="40000"/>
            </a:schemeClr>
          </a:solidFill>
          <a:ln>
            <a:noFill/>
          </a:ln>
          <a:effectLst/>
        </c:spPr>
      </c:pivotFmt>
      <c:pivotFmt>
        <c:idx val="7"/>
        <c:spPr>
          <a:solidFill>
            <a:schemeClr val="accent6">
              <a:lumMod val="50000"/>
            </a:schemeClr>
          </a:solidFill>
          <a:ln>
            <a:noFill/>
          </a:ln>
          <a:effectLst/>
        </c:spPr>
      </c:pivotFmt>
    </c:pivotFmts>
    <c:plotArea>
      <c:layout>
        <c:manualLayout>
          <c:layoutTarget val="inner"/>
          <c:xMode val="edge"/>
          <c:yMode val="edge"/>
          <c:x val="0.10090922596939533"/>
          <c:y val="4.954954954954955E-2"/>
          <c:w val="0.8613549249740009"/>
          <c:h val="0.79647158969993614"/>
        </c:manualLayout>
      </c:layout>
      <c:barChart>
        <c:barDir val="col"/>
        <c:grouping val="clustered"/>
        <c:varyColors val="1"/>
        <c:ser>
          <c:idx val="0"/>
          <c:order val="0"/>
          <c:tx>
            <c:strRef>
              <c:f>'ALL IN ONE'!$H$2</c:f>
              <c:strCache>
                <c:ptCount val="1"/>
                <c:pt idx="0">
                  <c:v>Total</c:v>
                </c:pt>
              </c:strCache>
            </c:strRef>
          </c:tx>
          <c:invertIfNegative val="0"/>
          <c:dPt>
            <c:idx val="0"/>
            <c:invertIfNegative val="0"/>
            <c:bubble3D val="0"/>
            <c:spPr>
              <a:solidFill>
                <a:schemeClr val="accent6">
                  <a:lumMod val="60000"/>
                  <a:lumOff val="40000"/>
                </a:schemeClr>
              </a:solidFill>
              <a:ln>
                <a:noFill/>
              </a:ln>
              <a:effectLst/>
            </c:spPr>
            <c:extLst>
              <c:ext xmlns:c16="http://schemas.microsoft.com/office/drawing/2014/chart" uri="{C3380CC4-5D6E-409C-BE32-E72D297353CC}">
                <c16:uniqueId val="{00000002-481D-4C97-AFFC-3A0227E39CF8}"/>
              </c:ext>
            </c:extLst>
          </c:dPt>
          <c:dPt>
            <c:idx val="1"/>
            <c:invertIfNegative val="0"/>
            <c:bubble3D val="0"/>
            <c:spPr>
              <a:solidFill>
                <a:schemeClr val="tx1">
                  <a:lumMod val="50000"/>
                  <a:lumOff val="50000"/>
                </a:schemeClr>
              </a:solidFill>
              <a:ln>
                <a:noFill/>
              </a:ln>
              <a:effectLst/>
            </c:spPr>
            <c:extLst>
              <c:ext xmlns:c16="http://schemas.microsoft.com/office/drawing/2014/chart" uri="{C3380CC4-5D6E-409C-BE32-E72D297353CC}">
                <c16:uniqueId val="{00000003-481D-4C97-AFFC-3A0227E39CF8}"/>
              </c:ext>
            </c:extLst>
          </c:dPt>
          <c:dPt>
            <c:idx val="2"/>
            <c:invertIfNegative val="0"/>
            <c:bubble3D val="0"/>
            <c:spPr>
              <a:solidFill>
                <a:schemeClr val="accent4">
                  <a:lumMod val="50000"/>
                </a:schemeClr>
              </a:solidFill>
              <a:ln>
                <a:noFill/>
              </a:ln>
              <a:effectLst/>
            </c:spPr>
            <c:extLst>
              <c:ext xmlns:c16="http://schemas.microsoft.com/office/drawing/2014/chart" uri="{C3380CC4-5D6E-409C-BE32-E72D297353CC}">
                <c16:uniqueId val="{00000004-481D-4C97-AFFC-3A0227E39CF8}"/>
              </c:ext>
            </c:extLst>
          </c:dPt>
          <c:dPt>
            <c:idx val="3"/>
            <c:invertIfNegative val="0"/>
            <c:bubble3D val="0"/>
            <c:spPr>
              <a:solidFill>
                <a:schemeClr val="tx1">
                  <a:lumMod val="50000"/>
                  <a:lumOff val="50000"/>
                </a:schemeClr>
              </a:solidFill>
              <a:ln>
                <a:noFill/>
              </a:ln>
              <a:effectLst/>
            </c:spPr>
            <c:extLst>
              <c:ext xmlns:c16="http://schemas.microsoft.com/office/drawing/2014/chart" uri="{C3380CC4-5D6E-409C-BE32-E72D297353CC}">
                <c16:uniqueId val="{00000005-481D-4C97-AFFC-3A0227E39CF8}"/>
              </c:ext>
            </c:extLst>
          </c:dPt>
          <c:dPt>
            <c:idx val="4"/>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6-481D-4C97-AFFC-3A0227E39CF8}"/>
              </c:ext>
            </c:extLst>
          </c:dPt>
          <c:cat>
            <c:strRef>
              <c:f>'ALL IN ONE'!$G$3:$G$8</c:f>
              <c:strCache>
                <c:ptCount val="5"/>
                <c:pt idx="0">
                  <c:v>Shweta Kalla </c:v>
                </c:pt>
                <c:pt idx="1">
                  <c:v>Samuel George</c:v>
                </c:pt>
                <c:pt idx="2">
                  <c:v>Wahid Khan</c:v>
                </c:pt>
                <c:pt idx="3">
                  <c:v>Vijay Dev</c:v>
                </c:pt>
                <c:pt idx="4">
                  <c:v>Veena Bath </c:v>
                </c:pt>
              </c:strCache>
            </c:strRef>
          </c:cat>
          <c:val>
            <c:numRef>
              <c:f>'ALL IN ONE'!$H$3:$H$8</c:f>
              <c:numCache>
                <c:formatCode>[$$-409]#,##0</c:formatCode>
                <c:ptCount val="5"/>
                <c:pt idx="0">
                  <c:v>1909</c:v>
                </c:pt>
                <c:pt idx="1">
                  <c:v>1570</c:v>
                </c:pt>
                <c:pt idx="2">
                  <c:v>1222</c:v>
                </c:pt>
                <c:pt idx="3">
                  <c:v>1190</c:v>
                </c:pt>
                <c:pt idx="4">
                  <c:v>1148</c:v>
                </c:pt>
              </c:numCache>
            </c:numRef>
          </c:val>
          <c:extLst>
            <c:ext xmlns:c16="http://schemas.microsoft.com/office/drawing/2014/chart" uri="{C3380CC4-5D6E-409C-BE32-E72D297353CC}">
              <c16:uniqueId val="{00000000-481D-4C97-AFFC-3A0227E39CF8}"/>
            </c:ext>
          </c:extLst>
        </c:ser>
        <c:dLbls>
          <c:showLegendKey val="0"/>
          <c:showVal val="0"/>
          <c:showCatName val="0"/>
          <c:showSerName val="0"/>
          <c:showPercent val="0"/>
          <c:showBubbleSize val="0"/>
        </c:dLbls>
        <c:gapWidth val="103"/>
        <c:overlap val="-27"/>
        <c:axId val="1219752767"/>
        <c:axId val="1219743199"/>
      </c:barChart>
      <c:catAx>
        <c:axId val="1219752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9743199"/>
        <c:crosses val="autoZero"/>
        <c:auto val="1"/>
        <c:lblAlgn val="ctr"/>
        <c:lblOffset val="100"/>
        <c:noMultiLvlLbl val="0"/>
      </c:catAx>
      <c:valAx>
        <c:axId val="1219743199"/>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9752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ONE!PivotTable7</c:name>
    <c:fmtId val="1"/>
  </c:pivotSource>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22023452322501255"/>
              <c:y val="0.12919566794764989"/>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6">
              <a:lumMod val="50000"/>
            </a:schemeClr>
          </a:solidFill>
          <a:ln w="25400">
            <a:solidFill>
              <a:schemeClr val="lt1"/>
            </a:solidFill>
          </a:ln>
          <a:effectLst/>
          <a:sp3d contourW="25400">
            <a:contourClr>
              <a:schemeClr val="lt1"/>
            </a:contourClr>
          </a:sp3d>
        </c:spPr>
      </c:pivotFmt>
      <c:pivotFmt>
        <c:idx val="3"/>
        <c:spPr>
          <a:solidFill>
            <a:schemeClr val="accent5">
              <a:lumMod val="50000"/>
            </a:schemeClr>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'ALL IN ONE'!$K$2</c:f>
              <c:strCache>
                <c:ptCount val="1"/>
                <c:pt idx="0">
                  <c:v>Total</c:v>
                </c:pt>
              </c:strCache>
            </c:strRef>
          </c:tx>
          <c:dPt>
            <c:idx val="0"/>
            <c:bubble3D val="0"/>
            <c:spPr>
              <a:solidFill>
                <a:schemeClr val="accent6">
                  <a:lumMod val="5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3-6006-4FBE-8848-60CC34892B72}"/>
              </c:ext>
            </c:extLst>
          </c:dPt>
          <c:dPt>
            <c:idx val="1"/>
            <c:bubble3D val="0"/>
            <c:spPr>
              <a:solidFill>
                <a:schemeClr val="accent5">
                  <a:lumMod val="5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4-6006-4FBE-8848-60CC34892B72}"/>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2-6006-4FBE-8848-60CC34892B72}"/>
              </c:ext>
            </c:extLst>
          </c:dPt>
          <c:dLbls>
            <c:dLbl>
              <c:idx val="2"/>
              <c:layout>
                <c:manualLayout>
                  <c:x val="0.22023452322501255"/>
                  <c:y val="0.12919566794764989"/>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6006-4FBE-8848-60CC34892B72}"/>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'ALL IN ONE'!$J$3:$J$6</c:f>
              <c:strCache>
                <c:ptCount val="3"/>
                <c:pt idx="0">
                  <c:v>Garnier</c:v>
                </c:pt>
                <c:pt idx="1">
                  <c:v>Maybelline</c:v>
                </c:pt>
                <c:pt idx="2">
                  <c:v>NYX Professional</c:v>
                </c:pt>
              </c:strCache>
            </c:strRef>
          </c:cat>
          <c:val>
            <c:numRef>
              <c:f>'ALL IN ONE'!$K$3:$K$6</c:f>
              <c:numCache>
                <c:formatCode>[$$-409]#,##0</c:formatCode>
                <c:ptCount val="3"/>
                <c:pt idx="0">
                  <c:v>8811</c:v>
                </c:pt>
                <c:pt idx="1">
                  <c:v>6102</c:v>
                </c:pt>
                <c:pt idx="2">
                  <c:v>3663</c:v>
                </c:pt>
              </c:numCache>
            </c:numRef>
          </c:val>
          <c:extLst>
            <c:ext xmlns:c16="http://schemas.microsoft.com/office/drawing/2014/chart" uri="{C3380CC4-5D6E-409C-BE32-E72D297353CC}">
              <c16:uniqueId val="{00000000-6006-4FBE-8848-60CC34892B72}"/>
            </c:ext>
          </c:extLst>
        </c:ser>
        <c:dLbls>
          <c:dLblPos val="inEnd"/>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[Data.xlsx]ALL IN ONE!PivotTable8</c:name>
    <c:fmtId val="0"/>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hade val="47000"/>
            </a:schemeClr>
          </a:solidFill>
          <a:ln>
            <a:noFill/>
          </a:ln>
          <a:effectLst/>
        </c:spPr>
      </c:pivotFmt>
      <c:pivotFmt>
        <c:idx val="2"/>
        <c:spPr>
          <a:solidFill>
            <a:schemeClr val="accent6">
              <a:shade val="47000"/>
            </a:schemeClr>
          </a:solidFill>
          <a:ln>
            <a:noFill/>
          </a:ln>
          <a:effectLst/>
        </c:spPr>
      </c:pivotFmt>
    </c:pivotFmts>
    <c:plotArea>
      <c:layout/>
      <c:barChart>
        <c:barDir val="col"/>
        <c:grouping val="clustered"/>
        <c:varyColors val="1"/>
        <c:ser>
          <c:idx val="0"/>
          <c:order val="0"/>
          <c:tx>
            <c:strRef>
              <c:f>'ALL IN ONE'!$N$2</c:f>
              <c:strCache>
                <c:ptCount val="1"/>
                <c:pt idx="0">
                  <c:v>Total</c:v>
                </c:pt>
              </c:strCache>
            </c:strRef>
          </c:tx>
          <c:invertIfNegative val="0"/>
          <c:dPt>
            <c:idx val="0"/>
            <c:invertIfNegative val="0"/>
            <c:bubble3D val="0"/>
            <c:spPr>
              <a:solidFill>
                <a:schemeClr val="accent6">
                  <a:shade val="47000"/>
                </a:schemeClr>
              </a:solidFill>
              <a:ln>
                <a:noFill/>
              </a:ln>
              <a:effectLst/>
            </c:spPr>
            <c:extLst>
              <c:ext xmlns:c16="http://schemas.microsoft.com/office/drawing/2014/chart" uri="{C3380CC4-5D6E-409C-BE32-E72D297353CC}">
                <c16:uniqueId val="{00000001-BA53-4AC4-9877-21B04E006BBF}"/>
              </c:ext>
            </c:extLst>
          </c:dPt>
          <c:dPt>
            <c:idx val="1"/>
            <c:invertIfNegative val="0"/>
            <c:bubble3D val="0"/>
            <c:spPr>
              <a:solidFill>
                <a:schemeClr val="accent6">
                  <a:shade val="65000"/>
                </a:schemeClr>
              </a:solidFill>
              <a:ln>
                <a:noFill/>
              </a:ln>
              <a:effectLst/>
            </c:spPr>
            <c:extLst>
              <c:ext xmlns:c16="http://schemas.microsoft.com/office/drawing/2014/chart" uri="{C3380CC4-5D6E-409C-BE32-E72D297353CC}">
                <c16:uniqueId val="{00000003-BA53-4AC4-9877-21B04E006BBF}"/>
              </c:ext>
            </c:extLst>
          </c:dPt>
          <c:dPt>
            <c:idx val="2"/>
            <c:invertIfNegative val="0"/>
            <c:bubble3D val="0"/>
            <c:spPr>
              <a:solidFill>
                <a:schemeClr val="accent6">
                  <a:shade val="82000"/>
                </a:schemeClr>
              </a:solidFill>
              <a:ln>
                <a:noFill/>
              </a:ln>
              <a:effectLst/>
            </c:spPr>
            <c:extLst>
              <c:ext xmlns:c16="http://schemas.microsoft.com/office/drawing/2014/chart" uri="{C3380CC4-5D6E-409C-BE32-E72D297353CC}">
                <c16:uniqueId val="{00000005-BA53-4AC4-9877-21B04E006BBF}"/>
              </c:ext>
            </c:extLst>
          </c:dPt>
          <c:dPt>
            <c:idx val="3"/>
            <c:invertIfNegative val="0"/>
            <c:bubble3D val="0"/>
            <c:spPr>
              <a:solidFill>
                <a:schemeClr val="accent6"/>
              </a:solidFill>
              <a:ln>
                <a:noFill/>
              </a:ln>
              <a:effectLst/>
            </c:spPr>
            <c:extLst>
              <c:ext xmlns:c16="http://schemas.microsoft.com/office/drawing/2014/chart" uri="{C3380CC4-5D6E-409C-BE32-E72D297353CC}">
                <c16:uniqueId val="{00000007-BA53-4AC4-9877-21B04E006BBF}"/>
              </c:ext>
            </c:extLst>
          </c:dPt>
          <c:dPt>
            <c:idx val="4"/>
            <c:invertIfNegative val="0"/>
            <c:bubble3D val="0"/>
            <c:spPr>
              <a:solidFill>
                <a:schemeClr val="accent6">
                  <a:tint val="83000"/>
                </a:schemeClr>
              </a:solidFill>
              <a:ln>
                <a:noFill/>
              </a:ln>
              <a:effectLst/>
            </c:spPr>
            <c:extLst>
              <c:ext xmlns:c16="http://schemas.microsoft.com/office/drawing/2014/chart" uri="{C3380CC4-5D6E-409C-BE32-E72D297353CC}">
                <c16:uniqueId val="{00000009-BA53-4AC4-9877-21B04E006BBF}"/>
              </c:ext>
            </c:extLst>
          </c:dPt>
          <c:dPt>
            <c:idx val="5"/>
            <c:invertIfNegative val="0"/>
            <c:bubble3D val="0"/>
            <c:spPr>
              <a:solidFill>
                <a:schemeClr val="accent6">
                  <a:shade val="47000"/>
                </a:schemeClr>
              </a:solidFill>
              <a:ln>
                <a:noFill/>
              </a:ln>
              <a:effectLst/>
            </c:spPr>
            <c:extLst>
              <c:ext xmlns:c16="http://schemas.microsoft.com/office/drawing/2014/chart" uri="{C3380CC4-5D6E-409C-BE32-E72D297353CC}">
                <c16:uniqueId val="{0000000B-BA53-4AC4-9877-21B04E006BBF}"/>
              </c:ext>
            </c:extLst>
          </c:dPt>
          <c:dPt>
            <c:idx val="6"/>
            <c:invertIfNegative val="0"/>
            <c:bubble3D val="0"/>
            <c:spPr>
              <a:solidFill>
                <a:schemeClr val="accent6">
                  <a:tint val="48000"/>
                </a:schemeClr>
              </a:solidFill>
              <a:ln>
                <a:noFill/>
              </a:ln>
              <a:effectLst/>
            </c:spPr>
            <c:extLst>
              <c:ext xmlns:c16="http://schemas.microsoft.com/office/drawing/2014/chart" uri="{C3380CC4-5D6E-409C-BE32-E72D297353CC}">
                <c16:uniqueId val="{0000000D-BA53-4AC4-9877-21B04E006BBF}"/>
              </c:ext>
            </c:extLst>
          </c:dPt>
          <c:cat>
            <c:strRef>
              <c:f>'ALL IN ONE'!$M$3:$M$10</c:f>
              <c:strCache>
                <c:ptCount val="7"/>
                <c:pt idx="0">
                  <c:v>Saffron</c:v>
                </c:pt>
                <c:pt idx="1">
                  <c:v>Nexus</c:v>
                </c:pt>
                <c:pt idx="2">
                  <c:v>BlueFire</c:v>
                </c:pt>
                <c:pt idx="3">
                  <c:v>AllStar</c:v>
                </c:pt>
                <c:pt idx="4">
                  <c:v>Fireside</c:v>
                </c:pt>
                <c:pt idx="5">
                  <c:v>AllAround</c:v>
                </c:pt>
                <c:pt idx="6">
                  <c:v>OurTown</c:v>
                </c:pt>
              </c:strCache>
            </c:strRef>
          </c:cat>
          <c:val>
            <c:numRef>
              <c:f>'ALL IN ONE'!$N$3:$N$10</c:f>
              <c:numCache>
                <c:formatCode>[$$-409]#,##0</c:formatCode>
                <c:ptCount val="7"/>
                <c:pt idx="0">
                  <c:v>3599</c:v>
                </c:pt>
                <c:pt idx="1">
                  <c:v>2784</c:v>
                </c:pt>
                <c:pt idx="2">
                  <c:v>2742</c:v>
                </c:pt>
                <c:pt idx="3">
                  <c:v>2669</c:v>
                </c:pt>
                <c:pt idx="4">
                  <c:v>2375</c:v>
                </c:pt>
                <c:pt idx="5">
                  <c:v>2217</c:v>
                </c:pt>
                <c:pt idx="6">
                  <c:v>2190</c:v>
                </c:pt>
              </c:numCache>
            </c:numRef>
          </c:val>
          <c:extLst>
            <c:ext xmlns:c16="http://schemas.microsoft.com/office/drawing/2014/chart" uri="{C3380CC4-5D6E-409C-BE32-E72D297353CC}">
              <c16:uniqueId val="{00000000-3933-4F52-89C6-450599929777}"/>
            </c:ext>
          </c:extLst>
        </c:ser>
        <c:dLbls>
          <c:showLegendKey val="0"/>
          <c:showVal val="0"/>
          <c:showCatName val="0"/>
          <c:showSerName val="0"/>
          <c:showPercent val="0"/>
          <c:showBubbleSize val="0"/>
        </c:dLbls>
        <c:gapWidth val="103"/>
        <c:overlap val="-27"/>
        <c:axId val="1930397423"/>
        <c:axId val="1930393679"/>
      </c:barChart>
      <c:catAx>
        <c:axId val="1930397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930393679"/>
        <c:crosses val="autoZero"/>
        <c:auto val="1"/>
        <c:lblAlgn val="ctr"/>
        <c:lblOffset val="100"/>
        <c:noMultiLvlLbl val="0"/>
      </c:catAx>
      <c:valAx>
        <c:axId val="1930393679"/>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9303974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ONE!PivotTable9</c:name>
    <c:fmtId val="0"/>
  </c:pivotSource>
  <c:chart>
    <c:autoTitleDeleted val="0"/>
    <c:pivotFmts>
      <c:pivotFmt>
        <c:idx val="0"/>
        <c:spPr>
          <a:ln w="28575" cap="rnd">
            <a:solidFill>
              <a:schemeClr val="bg2">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'ALL IN ONE'!$Q$2:$Q$3</c:f>
              <c:strCache>
                <c:ptCount val="1"/>
                <c:pt idx="0">
                  <c:v>2018</c:v>
                </c:pt>
              </c:strCache>
            </c:strRef>
          </c:tx>
          <c:spPr>
            <a:ln w="28575" cap="rnd">
              <a:solidFill>
                <a:schemeClr val="bg2">
                  <a:lumMod val="50000"/>
                </a:schemeClr>
              </a:solidFill>
              <a:round/>
            </a:ln>
            <a:effectLst/>
          </c:spPr>
          <c:marker>
            <c:symbol val="none"/>
          </c:marker>
          <c:cat>
            <c:multiLvlStrRef>
              <c:f>'ALL IN ONE'!$P$4:$P$28</c:f>
              <c:multiLvlStrCache>
                <c:ptCount val="12"/>
                <c:lvl>
                  <c:pt idx="0">
                    <c:v>Winter</c:v>
                  </c:pt>
                  <c:pt idx="1">
                    <c:v>Winter</c:v>
                  </c:pt>
                  <c:pt idx="2">
                    <c:v>Spring</c:v>
                  </c:pt>
                  <c:pt idx="3">
                    <c:v>Spring</c:v>
                  </c:pt>
                  <c:pt idx="4">
                    <c:v>Spring</c:v>
                  </c:pt>
                  <c:pt idx="5">
                    <c:v>Summer</c:v>
                  </c:pt>
                  <c:pt idx="6">
                    <c:v>Summer</c:v>
                  </c:pt>
                  <c:pt idx="7">
                    <c:v>Summer</c:v>
                  </c:pt>
                  <c:pt idx="8">
                    <c:v>Fall</c:v>
                  </c:pt>
                  <c:pt idx="9">
                    <c:v>Fall</c:v>
                  </c:pt>
                  <c:pt idx="10">
                    <c:v>Fall</c:v>
                  </c:pt>
                  <c:pt idx="11">
                    <c:v>Winter</c:v>
                  </c:pt>
                </c:lvl>
                <c:lvl>
                  <c:pt idx="0">
                    <c:v>Jan</c:v>
                  </c:pt>
                  <c:pt idx="1">
                    <c:v>Feb</c:v>
                  </c:pt>
                  <c:pt idx="2">
                    <c:v>Mar</c:v>
                  </c:pt>
                  <c:pt idx="3">
                    <c:v>Apr</c:v>
                  </c:pt>
                  <c:pt idx="4">
                    <c:v>May</c:v>
                  </c:pt>
                  <c:pt idx="5">
                    <c:v>Jun</c:v>
                  </c:pt>
                  <c:pt idx="6">
                    <c:v>Jul</c:v>
                  </c:pt>
                  <c:pt idx="7">
                    <c:v>Aug</c:v>
                  </c:pt>
                  <c:pt idx="8">
                    <c:v>Sep</c:v>
                  </c:pt>
                  <c:pt idx="9">
                    <c:v>Oct</c:v>
                  </c:pt>
                  <c:pt idx="10">
                    <c:v>Nov</c:v>
                  </c:pt>
                  <c:pt idx="11">
                    <c:v>Dec</c:v>
                  </c:pt>
                </c:lvl>
              </c:multiLvlStrCache>
            </c:multiLvlStrRef>
          </c:cat>
          <c:val>
            <c:numRef>
              <c:f>'ALL IN ONE'!$Q$4:$Q$28</c:f>
              <c:numCache>
                <c:formatCode>[$$-409]#,##0</c:formatCode>
                <c:ptCount val="12"/>
                <c:pt idx="0">
                  <c:v>821</c:v>
                </c:pt>
                <c:pt idx="1">
                  <c:v>800</c:v>
                </c:pt>
                <c:pt idx="2">
                  <c:v>300</c:v>
                </c:pt>
                <c:pt idx="3">
                  <c:v>464</c:v>
                </c:pt>
                <c:pt idx="4">
                  <c:v>709</c:v>
                </c:pt>
                <c:pt idx="5">
                  <c:v>192</c:v>
                </c:pt>
                <c:pt idx="6">
                  <c:v>655</c:v>
                </c:pt>
                <c:pt idx="7">
                  <c:v>398</c:v>
                </c:pt>
                <c:pt idx="8">
                  <c:v>816</c:v>
                </c:pt>
                <c:pt idx="9">
                  <c:v>94</c:v>
                </c:pt>
                <c:pt idx="10">
                  <c:v>393</c:v>
                </c:pt>
                <c:pt idx="11">
                  <c:v>273</c:v>
                </c:pt>
              </c:numCache>
            </c:numRef>
          </c:val>
          <c:smooth val="0"/>
          <c:extLst>
            <c:ext xmlns:c16="http://schemas.microsoft.com/office/drawing/2014/chart" uri="{C3380CC4-5D6E-409C-BE32-E72D297353CC}">
              <c16:uniqueId val="{00000000-AB55-4EBE-9563-7B669D8F7BAC}"/>
            </c:ext>
          </c:extLst>
        </c:ser>
        <c:ser>
          <c:idx val="1"/>
          <c:order val="1"/>
          <c:tx>
            <c:strRef>
              <c:f>'ALL IN ONE'!$R$2:$R$3</c:f>
              <c:strCache>
                <c:ptCount val="1"/>
                <c:pt idx="0">
                  <c:v>2019</c:v>
                </c:pt>
              </c:strCache>
            </c:strRef>
          </c:tx>
          <c:spPr>
            <a:ln w="28575" cap="rnd">
              <a:solidFill>
                <a:srgbClr val="92D050"/>
              </a:solidFill>
              <a:round/>
            </a:ln>
            <a:effectLst/>
          </c:spPr>
          <c:marker>
            <c:symbol val="none"/>
          </c:marker>
          <c:cat>
            <c:multiLvlStrRef>
              <c:f>'ALL IN ONE'!$P$4:$P$28</c:f>
              <c:multiLvlStrCache>
                <c:ptCount val="12"/>
                <c:lvl>
                  <c:pt idx="0">
                    <c:v>Winter</c:v>
                  </c:pt>
                  <c:pt idx="1">
                    <c:v>Winter</c:v>
                  </c:pt>
                  <c:pt idx="2">
                    <c:v>Spring</c:v>
                  </c:pt>
                  <c:pt idx="3">
                    <c:v>Spring</c:v>
                  </c:pt>
                  <c:pt idx="4">
                    <c:v>Spring</c:v>
                  </c:pt>
                  <c:pt idx="5">
                    <c:v>Summer</c:v>
                  </c:pt>
                  <c:pt idx="6">
                    <c:v>Summer</c:v>
                  </c:pt>
                  <c:pt idx="7">
                    <c:v>Summer</c:v>
                  </c:pt>
                  <c:pt idx="8">
                    <c:v>Fall</c:v>
                  </c:pt>
                  <c:pt idx="9">
                    <c:v>Fall</c:v>
                  </c:pt>
                  <c:pt idx="10">
                    <c:v>Fall</c:v>
                  </c:pt>
                  <c:pt idx="11">
                    <c:v>Winter</c:v>
                  </c:pt>
                </c:lvl>
                <c:lvl>
                  <c:pt idx="0">
                    <c:v>Jan</c:v>
                  </c:pt>
                  <c:pt idx="1">
                    <c:v>Feb</c:v>
                  </c:pt>
                  <c:pt idx="2">
                    <c:v>Mar</c:v>
                  </c:pt>
                  <c:pt idx="3">
                    <c:v>Apr</c:v>
                  </c:pt>
                  <c:pt idx="4">
                    <c:v>May</c:v>
                  </c:pt>
                  <c:pt idx="5">
                    <c:v>Jun</c:v>
                  </c:pt>
                  <c:pt idx="6">
                    <c:v>Jul</c:v>
                  </c:pt>
                  <c:pt idx="7">
                    <c:v>Aug</c:v>
                  </c:pt>
                  <c:pt idx="8">
                    <c:v>Sep</c:v>
                  </c:pt>
                  <c:pt idx="9">
                    <c:v>Oct</c:v>
                  </c:pt>
                  <c:pt idx="10">
                    <c:v>Nov</c:v>
                  </c:pt>
                  <c:pt idx="11">
                    <c:v>Dec</c:v>
                  </c:pt>
                </c:lvl>
              </c:multiLvlStrCache>
            </c:multiLvlStrRef>
          </c:cat>
          <c:val>
            <c:numRef>
              <c:f>'ALL IN ONE'!$R$4:$R$28</c:f>
              <c:numCache>
                <c:formatCode>[$$-409]#,##0</c:formatCode>
                <c:ptCount val="12"/>
                <c:pt idx="0">
                  <c:v>501</c:v>
                </c:pt>
                <c:pt idx="1">
                  <c:v>418</c:v>
                </c:pt>
                <c:pt idx="2">
                  <c:v>311</c:v>
                </c:pt>
                <c:pt idx="3">
                  <c:v>698</c:v>
                </c:pt>
                <c:pt idx="4">
                  <c:v>623</c:v>
                </c:pt>
                <c:pt idx="5">
                  <c:v>818</c:v>
                </c:pt>
                <c:pt idx="6">
                  <c:v>381</c:v>
                </c:pt>
                <c:pt idx="7">
                  <c:v>119</c:v>
                </c:pt>
                <c:pt idx="8">
                  <c:v>533</c:v>
                </c:pt>
                <c:pt idx="9">
                  <c:v>747</c:v>
                </c:pt>
                <c:pt idx="10">
                  <c:v>547</c:v>
                </c:pt>
                <c:pt idx="11">
                  <c:v>363</c:v>
                </c:pt>
              </c:numCache>
            </c:numRef>
          </c:val>
          <c:smooth val="0"/>
          <c:extLst>
            <c:ext xmlns:c16="http://schemas.microsoft.com/office/drawing/2014/chart" uri="{C3380CC4-5D6E-409C-BE32-E72D297353CC}">
              <c16:uniqueId val="{00000007-DB48-4105-87BF-120584F43ECF}"/>
            </c:ext>
          </c:extLst>
        </c:ser>
        <c:ser>
          <c:idx val="2"/>
          <c:order val="2"/>
          <c:tx>
            <c:strRef>
              <c:f>'ALL IN ONE'!$S$2:$S$3</c:f>
              <c:strCache>
                <c:ptCount val="1"/>
                <c:pt idx="0">
                  <c:v>2020</c:v>
                </c:pt>
              </c:strCache>
            </c:strRef>
          </c:tx>
          <c:spPr>
            <a:ln w="28575" cap="rnd">
              <a:solidFill>
                <a:schemeClr val="accent4">
                  <a:lumMod val="75000"/>
                </a:schemeClr>
              </a:solidFill>
              <a:round/>
            </a:ln>
            <a:effectLst/>
          </c:spPr>
          <c:marker>
            <c:symbol val="none"/>
          </c:marker>
          <c:cat>
            <c:multiLvlStrRef>
              <c:f>'ALL IN ONE'!$P$4:$P$28</c:f>
              <c:multiLvlStrCache>
                <c:ptCount val="12"/>
                <c:lvl>
                  <c:pt idx="0">
                    <c:v>Winter</c:v>
                  </c:pt>
                  <c:pt idx="1">
                    <c:v>Winter</c:v>
                  </c:pt>
                  <c:pt idx="2">
                    <c:v>Spring</c:v>
                  </c:pt>
                  <c:pt idx="3">
                    <c:v>Spring</c:v>
                  </c:pt>
                  <c:pt idx="4">
                    <c:v>Spring</c:v>
                  </c:pt>
                  <c:pt idx="5">
                    <c:v>Summer</c:v>
                  </c:pt>
                  <c:pt idx="6">
                    <c:v>Summer</c:v>
                  </c:pt>
                  <c:pt idx="7">
                    <c:v>Summer</c:v>
                  </c:pt>
                  <c:pt idx="8">
                    <c:v>Fall</c:v>
                  </c:pt>
                  <c:pt idx="9">
                    <c:v>Fall</c:v>
                  </c:pt>
                  <c:pt idx="10">
                    <c:v>Fall</c:v>
                  </c:pt>
                  <c:pt idx="11">
                    <c:v>Winter</c:v>
                  </c:pt>
                </c:lvl>
                <c:lvl>
                  <c:pt idx="0">
                    <c:v>Jan</c:v>
                  </c:pt>
                  <c:pt idx="1">
                    <c:v>Feb</c:v>
                  </c:pt>
                  <c:pt idx="2">
                    <c:v>Mar</c:v>
                  </c:pt>
                  <c:pt idx="3">
                    <c:v>Apr</c:v>
                  </c:pt>
                  <c:pt idx="4">
                    <c:v>May</c:v>
                  </c:pt>
                  <c:pt idx="5">
                    <c:v>Jun</c:v>
                  </c:pt>
                  <c:pt idx="6">
                    <c:v>Jul</c:v>
                  </c:pt>
                  <c:pt idx="7">
                    <c:v>Aug</c:v>
                  </c:pt>
                  <c:pt idx="8">
                    <c:v>Sep</c:v>
                  </c:pt>
                  <c:pt idx="9">
                    <c:v>Oct</c:v>
                  </c:pt>
                  <c:pt idx="10">
                    <c:v>Nov</c:v>
                  </c:pt>
                  <c:pt idx="11">
                    <c:v>Dec</c:v>
                  </c:pt>
                </c:lvl>
              </c:multiLvlStrCache>
            </c:multiLvlStrRef>
          </c:cat>
          <c:val>
            <c:numRef>
              <c:f>'ALL IN ONE'!$S$4:$S$28</c:f>
              <c:numCache>
                <c:formatCode>[$$-409]#,##0</c:formatCode>
                <c:ptCount val="12"/>
                <c:pt idx="0">
                  <c:v>137</c:v>
                </c:pt>
                <c:pt idx="1">
                  <c:v>703</c:v>
                </c:pt>
                <c:pt idx="2">
                  <c:v>762</c:v>
                </c:pt>
                <c:pt idx="3">
                  <c:v>1204</c:v>
                </c:pt>
                <c:pt idx="4">
                  <c:v>214</c:v>
                </c:pt>
                <c:pt idx="5">
                  <c:v>265</c:v>
                </c:pt>
                <c:pt idx="6">
                  <c:v>384</c:v>
                </c:pt>
                <c:pt idx="7">
                  <c:v>464</c:v>
                </c:pt>
                <c:pt idx="8">
                  <c:v>263</c:v>
                </c:pt>
                <c:pt idx="9">
                  <c:v>508</c:v>
                </c:pt>
                <c:pt idx="10">
                  <c:v>736</c:v>
                </c:pt>
                <c:pt idx="11">
                  <c:v>962</c:v>
                </c:pt>
              </c:numCache>
            </c:numRef>
          </c:val>
          <c:smooth val="0"/>
          <c:extLst>
            <c:ext xmlns:c16="http://schemas.microsoft.com/office/drawing/2014/chart" uri="{C3380CC4-5D6E-409C-BE32-E72D297353CC}">
              <c16:uniqueId val="{00000008-DB48-4105-87BF-120584F43ECF}"/>
            </c:ext>
          </c:extLst>
        </c:ser>
        <c:dLbls>
          <c:showLegendKey val="0"/>
          <c:showVal val="0"/>
          <c:showCatName val="0"/>
          <c:showSerName val="0"/>
          <c:showPercent val="0"/>
          <c:showBubbleSize val="0"/>
        </c:dLbls>
        <c:smooth val="0"/>
        <c:axId val="1930404079"/>
        <c:axId val="1930410319"/>
      </c:lineChart>
      <c:catAx>
        <c:axId val="193040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410319"/>
        <c:crosses val="autoZero"/>
        <c:auto val="1"/>
        <c:lblAlgn val="ctr"/>
        <c:lblOffset val="100"/>
        <c:noMultiLvlLbl val="0"/>
      </c:catAx>
      <c:valAx>
        <c:axId val="1930410319"/>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4040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ONE!PivotTable10</c:name>
    <c:fmtId val="3"/>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'ALL IN ONE'!$W$2</c:f>
              <c:strCache>
                <c:ptCount val="1"/>
                <c:pt idx="0">
                  <c:v>Total</c:v>
                </c:pt>
              </c:strCache>
            </c:strRef>
          </c:tx>
          <c:spPr>
            <a:ln w="28575" cap="rnd">
              <a:solidFill>
                <a:schemeClr val="accent1"/>
              </a:solidFill>
              <a:round/>
            </a:ln>
            <a:effectLst/>
          </c:spPr>
          <c:marker>
            <c:symbol val="none"/>
          </c:marker>
          <c:cat>
            <c:multiLvlStrRef>
              <c:f>'ALL IN ONE'!$V$3:$V$42</c:f>
              <c:multiLvlStrCache>
                <c:ptCount val="36"/>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lvl>
                <c:lvl>
                  <c:pt idx="0">
                    <c:v>2018</c:v>
                  </c:pt>
                  <c:pt idx="12">
                    <c:v>2019</c:v>
                  </c:pt>
                  <c:pt idx="24">
                    <c:v>2020</c:v>
                  </c:pt>
                </c:lvl>
              </c:multiLvlStrCache>
            </c:multiLvlStrRef>
          </c:cat>
          <c:val>
            <c:numRef>
              <c:f>'ALL IN ONE'!$W$3:$W$42</c:f>
              <c:numCache>
                <c:formatCode>[$$-409]#,##0</c:formatCode>
                <c:ptCount val="36"/>
                <c:pt idx="0">
                  <c:v>821</c:v>
                </c:pt>
                <c:pt idx="1">
                  <c:v>800</c:v>
                </c:pt>
                <c:pt idx="2">
                  <c:v>300</c:v>
                </c:pt>
                <c:pt idx="3">
                  <c:v>464</c:v>
                </c:pt>
                <c:pt idx="4">
                  <c:v>709</c:v>
                </c:pt>
                <c:pt idx="5">
                  <c:v>192</c:v>
                </c:pt>
                <c:pt idx="6">
                  <c:v>655</c:v>
                </c:pt>
                <c:pt idx="7">
                  <c:v>398</c:v>
                </c:pt>
                <c:pt idx="8">
                  <c:v>816</c:v>
                </c:pt>
                <c:pt idx="9">
                  <c:v>94</c:v>
                </c:pt>
                <c:pt idx="10">
                  <c:v>393</c:v>
                </c:pt>
                <c:pt idx="11">
                  <c:v>273</c:v>
                </c:pt>
                <c:pt idx="12">
                  <c:v>501</c:v>
                </c:pt>
                <c:pt idx="13">
                  <c:v>418</c:v>
                </c:pt>
                <c:pt idx="14">
                  <c:v>311</c:v>
                </c:pt>
                <c:pt idx="15">
                  <c:v>698</c:v>
                </c:pt>
                <c:pt idx="16">
                  <c:v>623</c:v>
                </c:pt>
                <c:pt idx="17">
                  <c:v>818</c:v>
                </c:pt>
                <c:pt idx="18">
                  <c:v>381</c:v>
                </c:pt>
                <c:pt idx="19">
                  <c:v>119</c:v>
                </c:pt>
                <c:pt idx="20">
                  <c:v>533</c:v>
                </c:pt>
                <c:pt idx="21">
                  <c:v>747</c:v>
                </c:pt>
                <c:pt idx="22">
                  <c:v>547</c:v>
                </c:pt>
                <c:pt idx="23">
                  <c:v>363</c:v>
                </c:pt>
                <c:pt idx="24">
                  <c:v>137</c:v>
                </c:pt>
                <c:pt idx="25">
                  <c:v>703</c:v>
                </c:pt>
                <c:pt idx="26">
                  <c:v>762</c:v>
                </c:pt>
                <c:pt idx="27">
                  <c:v>1204</c:v>
                </c:pt>
                <c:pt idx="28">
                  <c:v>214</c:v>
                </c:pt>
                <c:pt idx="29">
                  <c:v>265</c:v>
                </c:pt>
                <c:pt idx="30">
                  <c:v>384</c:v>
                </c:pt>
                <c:pt idx="31">
                  <c:v>464</c:v>
                </c:pt>
                <c:pt idx="32">
                  <c:v>263</c:v>
                </c:pt>
                <c:pt idx="33">
                  <c:v>508</c:v>
                </c:pt>
                <c:pt idx="34">
                  <c:v>736</c:v>
                </c:pt>
                <c:pt idx="35">
                  <c:v>962</c:v>
                </c:pt>
              </c:numCache>
            </c:numRef>
          </c:val>
          <c:smooth val="0"/>
          <c:extLst>
            <c:ext xmlns:c16="http://schemas.microsoft.com/office/drawing/2014/chart" uri="{C3380CC4-5D6E-409C-BE32-E72D297353CC}">
              <c16:uniqueId val="{00000000-8541-4645-B0A7-5715AADD1E68}"/>
            </c:ext>
          </c:extLst>
        </c:ser>
        <c:dLbls>
          <c:showLegendKey val="0"/>
          <c:showVal val="0"/>
          <c:showCatName val="0"/>
          <c:showSerName val="0"/>
          <c:showPercent val="0"/>
          <c:showBubbleSize val="0"/>
        </c:dLbls>
        <c:smooth val="0"/>
        <c:axId val="85899647"/>
        <c:axId val="85891743"/>
      </c:lineChart>
      <c:catAx>
        <c:axId val="85899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891743"/>
        <c:crosses val="autoZero"/>
        <c:auto val="1"/>
        <c:lblAlgn val="ctr"/>
        <c:lblOffset val="100"/>
        <c:noMultiLvlLbl val="0"/>
      </c:catAx>
      <c:valAx>
        <c:axId val="85891743"/>
        <c:scaling>
          <c:orientation val="minMax"/>
        </c:scaling>
        <c:delete val="0"/>
        <c:axPos val="l"/>
        <c:numFmt formatCode="[$$-409]#,##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89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[Data.xlsx]ALL IN ONE!PivotTable3</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614671819827059"/>
          <c:y val="2.593467412388329E-2"/>
          <c:w val="0.58271807142582943"/>
          <c:h val="0.91886017680548349"/>
        </c:manualLayout>
      </c:layout>
      <c:barChart>
        <c:barDir val="bar"/>
        <c:grouping val="clustered"/>
        <c:varyColors val="0"/>
        <c:ser>
          <c:idx val="0"/>
          <c:order val="0"/>
          <c:tx>
            <c:strRef>
              <c:f>'ALL IN ONE'!$B$2</c:f>
              <c:strCache>
                <c:ptCount val="1"/>
                <c:pt idx="0">
                  <c:v>Total</c:v>
                </c:pt>
              </c:strCache>
            </c:strRef>
          </c:tx>
          <c:spPr>
            <a:solidFill>
              <a:schemeClr val="bg1"/>
            </a:solidFill>
            <a:ln>
              <a:noFill/>
            </a:ln>
            <a:effectLst/>
          </c:spPr>
          <c:invertIfNegative val="0"/>
          <c:cat>
            <c:strRef>
              <c:f>'ALL IN ONE'!$A$3:$A$53</c:f>
              <c:strCache>
                <c:ptCount val="50"/>
                <c:pt idx="0">
                  <c:v>STR-25</c:v>
                </c:pt>
                <c:pt idx="1">
                  <c:v>STR-33</c:v>
                </c:pt>
                <c:pt idx="2">
                  <c:v>STR-5</c:v>
                </c:pt>
                <c:pt idx="3">
                  <c:v>STR-20</c:v>
                </c:pt>
                <c:pt idx="4">
                  <c:v>STR-16</c:v>
                </c:pt>
                <c:pt idx="5">
                  <c:v>STR-12</c:v>
                </c:pt>
                <c:pt idx="6">
                  <c:v>STR-31</c:v>
                </c:pt>
                <c:pt idx="7">
                  <c:v>STR-39</c:v>
                </c:pt>
                <c:pt idx="8">
                  <c:v>STR-24</c:v>
                </c:pt>
                <c:pt idx="9">
                  <c:v>STR-28</c:v>
                </c:pt>
                <c:pt idx="10">
                  <c:v>STR-10</c:v>
                </c:pt>
                <c:pt idx="11">
                  <c:v>STR-27</c:v>
                </c:pt>
                <c:pt idx="12">
                  <c:v>STR-13</c:v>
                </c:pt>
                <c:pt idx="13">
                  <c:v>STR-2</c:v>
                </c:pt>
                <c:pt idx="14">
                  <c:v>STR-50</c:v>
                </c:pt>
                <c:pt idx="15">
                  <c:v>STR-38</c:v>
                </c:pt>
                <c:pt idx="16">
                  <c:v>STR-21</c:v>
                </c:pt>
                <c:pt idx="17">
                  <c:v>STR-9</c:v>
                </c:pt>
                <c:pt idx="18">
                  <c:v>STR-47</c:v>
                </c:pt>
                <c:pt idx="19">
                  <c:v>STR-40</c:v>
                </c:pt>
                <c:pt idx="20">
                  <c:v>STR-1</c:v>
                </c:pt>
                <c:pt idx="21">
                  <c:v>STR-14</c:v>
                </c:pt>
                <c:pt idx="22">
                  <c:v>STR-32</c:v>
                </c:pt>
                <c:pt idx="23">
                  <c:v>STR-36</c:v>
                </c:pt>
                <c:pt idx="24">
                  <c:v>STR-42</c:v>
                </c:pt>
                <c:pt idx="25">
                  <c:v>STR-37</c:v>
                </c:pt>
                <c:pt idx="26">
                  <c:v>STR-26</c:v>
                </c:pt>
                <c:pt idx="27">
                  <c:v>STR-6</c:v>
                </c:pt>
                <c:pt idx="28">
                  <c:v>STR-43</c:v>
                </c:pt>
                <c:pt idx="29">
                  <c:v>STR-23</c:v>
                </c:pt>
                <c:pt idx="30">
                  <c:v>STR-11</c:v>
                </c:pt>
                <c:pt idx="31">
                  <c:v>STR-46</c:v>
                </c:pt>
                <c:pt idx="32">
                  <c:v>STR-30</c:v>
                </c:pt>
                <c:pt idx="33">
                  <c:v>STR-35</c:v>
                </c:pt>
                <c:pt idx="34">
                  <c:v>STR-44</c:v>
                </c:pt>
                <c:pt idx="35">
                  <c:v>STR-19</c:v>
                </c:pt>
                <c:pt idx="36">
                  <c:v>STR-18</c:v>
                </c:pt>
                <c:pt idx="37">
                  <c:v>STR-45</c:v>
                </c:pt>
                <c:pt idx="38">
                  <c:v>STR-49</c:v>
                </c:pt>
                <c:pt idx="39">
                  <c:v>STR-48</c:v>
                </c:pt>
                <c:pt idx="40">
                  <c:v>STR-3</c:v>
                </c:pt>
                <c:pt idx="41">
                  <c:v>STR-15</c:v>
                </c:pt>
                <c:pt idx="42">
                  <c:v>STR-29</c:v>
                </c:pt>
                <c:pt idx="43">
                  <c:v>STR-7</c:v>
                </c:pt>
                <c:pt idx="44">
                  <c:v>STR-22</c:v>
                </c:pt>
                <c:pt idx="45">
                  <c:v>STR-8</c:v>
                </c:pt>
                <c:pt idx="46">
                  <c:v>STR-4</c:v>
                </c:pt>
                <c:pt idx="47">
                  <c:v>STR-17</c:v>
                </c:pt>
                <c:pt idx="48">
                  <c:v>STR-34</c:v>
                </c:pt>
                <c:pt idx="49">
                  <c:v>STR-41</c:v>
                </c:pt>
              </c:strCache>
            </c:strRef>
          </c:cat>
          <c:val>
            <c:numRef>
              <c:f>'ALL IN ONE'!$B$3:$B$53</c:f>
              <c:numCache>
                <c:formatCode>[$$-409]#,##0</c:formatCode>
                <c:ptCount val="50"/>
                <c:pt idx="0">
                  <c:v>911</c:v>
                </c:pt>
                <c:pt idx="1">
                  <c:v>754</c:v>
                </c:pt>
                <c:pt idx="2">
                  <c:v>743</c:v>
                </c:pt>
                <c:pt idx="3">
                  <c:v>696</c:v>
                </c:pt>
                <c:pt idx="4">
                  <c:v>681</c:v>
                </c:pt>
                <c:pt idx="5">
                  <c:v>662</c:v>
                </c:pt>
                <c:pt idx="6">
                  <c:v>633</c:v>
                </c:pt>
                <c:pt idx="7">
                  <c:v>561</c:v>
                </c:pt>
                <c:pt idx="8">
                  <c:v>554</c:v>
                </c:pt>
                <c:pt idx="9">
                  <c:v>529</c:v>
                </c:pt>
                <c:pt idx="10">
                  <c:v>495</c:v>
                </c:pt>
                <c:pt idx="11">
                  <c:v>481</c:v>
                </c:pt>
                <c:pt idx="12">
                  <c:v>478</c:v>
                </c:pt>
                <c:pt idx="13">
                  <c:v>475</c:v>
                </c:pt>
                <c:pt idx="14">
                  <c:v>467</c:v>
                </c:pt>
                <c:pt idx="15">
                  <c:v>464</c:v>
                </c:pt>
                <c:pt idx="16">
                  <c:v>459</c:v>
                </c:pt>
                <c:pt idx="17">
                  <c:v>431</c:v>
                </c:pt>
                <c:pt idx="18">
                  <c:v>423</c:v>
                </c:pt>
                <c:pt idx="19">
                  <c:v>422</c:v>
                </c:pt>
                <c:pt idx="20">
                  <c:v>395</c:v>
                </c:pt>
                <c:pt idx="21">
                  <c:v>383</c:v>
                </c:pt>
                <c:pt idx="22">
                  <c:v>373</c:v>
                </c:pt>
                <c:pt idx="23">
                  <c:v>360</c:v>
                </c:pt>
                <c:pt idx="24">
                  <c:v>360</c:v>
                </c:pt>
                <c:pt idx="25">
                  <c:v>359</c:v>
                </c:pt>
                <c:pt idx="26">
                  <c:v>353</c:v>
                </c:pt>
                <c:pt idx="27">
                  <c:v>340</c:v>
                </c:pt>
                <c:pt idx="28">
                  <c:v>333</c:v>
                </c:pt>
                <c:pt idx="29">
                  <c:v>322</c:v>
                </c:pt>
                <c:pt idx="30">
                  <c:v>281</c:v>
                </c:pt>
                <c:pt idx="31">
                  <c:v>271</c:v>
                </c:pt>
                <c:pt idx="32">
                  <c:v>270</c:v>
                </c:pt>
                <c:pt idx="33">
                  <c:v>262</c:v>
                </c:pt>
                <c:pt idx="34">
                  <c:v>246</c:v>
                </c:pt>
                <c:pt idx="35">
                  <c:v>242</c:v>
                </c:pt>
                <c:pt idx="36">
                  <c:v>235</c:v>
                </c:pt>
                <c:pt idx="37">
                  <c:v>222</c:v>
                </c:pt>
                <c:pt idx="38">
                  <c:v>213</c:v>
                </c:pt>
                <c:pt idx="39">
                  <c:v>207</c:v>
                </c:pt>
                <c:pt idx="40">
                  <c:v>197</c:v>
                </c:pt>
                <c:pt idx="41">
                  <c:v>185</c:v>
                </c:pt>
                <c:pt idx="42">
                  <c:v>170</c:v>
                </c:pt>
                <c:pt idx="43">
                  <c:v>169</c:v>
                </c:pt>
                <c:pt idx="44">
                  <c:v>165</c:v>
                </c:pt>
                <c:pt idx="45">
                  <c:v>115</c:v>
                </c:pt>
                <c:pt idx="46">
                  <c:v>110</c:v>
                </c:pt>
                <c:pt idx="47">
                  <c:v>104</c:v>
                </c:pt>
                <c:pt idx="48">
                  <c:v>15</c:v>
                </c:pt>
                <c:pt idx="49">
                  <c:v>0</c:v>
                </c:pt>
              </c:numCache>
            </c:numRef>
          </c:val>
          <c:extLst>
            <c:ext xmlns:c16="http://schemas.microsoft.com/office/drawing/2014/chart" uri="{C3380CC4-5D6E-409C-BE32-E72D297353CC}">
              <c16:uniqueId val="{00000000-B558-4188-AB19-FF05DBF518FC}"/>
            </c:ext>
          </c:extLst>
        </c:ser>
        <c:dLbls>
          <c:showLegendKey val="0"/>
          <c:showVal val="0"/>
          <c:showCatName val="0"/>
          <c:showSerName val="0"/>
          <c:showPercent val="0"/>
          <c:showBubbleSize val="0"/>
        </c:dLbls>
        <c:gapWidth val="219"/>
        <c:axId val="1219756927"/>
        <c:axId val="1219742783"/>
      </c:barChart>
      <c:catAx>
        <c:axId val="121975692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219742783"/>
        <c:crosses val="autoZero"/>
        <c:auto val="1"/>
        <c:lblAlgn val="ctr"/>
        <c:lblOffset val="100"/>
        <c:noMultiLvlLbl val="0"/>
      </c:catAx>
      <c:valAx>
        <c:axId val="1219742783"/>
        <c:scaling>
          <c:orientation val="minMax"/>
        </c:scaling>
        <c:delete val="0"/>
        <c:axPos val="t"/>
        <c:numFmt formatCode="[$$-409]#,##0" sourceLinked="0"/>
        <c:majorTickMark val="none"/>
        <c:minorTickMark val="none"/>
        <c:tickLblPos val="high"/>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2197569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ln>
              <a:noFill/>
            </a:ln>
          </cx:spPr>
        </cx:plotSurface>
        <cx:series layoutId="regionMap" uniqueId="{ECFEA91D-F9CC-4FA6-9FFA-EF4BD2D963B0}">
          <cx:tx>
            <cx:txData>
              <cx:f>_xlchart.v5.2</cx:f>
              <cx:v>Sales </cx:v>
            </cx:txData>
          </cx:tx>
          <cx:dataLabels>
            <cx:txPr>
              <a:bodyPr spcFirstLastPara="1" vertOverflow="ellipsis" horzOverflow="overflow" wrap="square" lIns="0" tIns="0" rIns="0" bIns="0" anchor="ctr" anchorCtr="1"/>
              <a:lstStyle/>
              <a:p>
                <a:pPr algn="ctr" rtl="0">
                  <a:defRPr b="1">
                    <a:solidFill>
                      <a:schemeClr val="bg1"/>
                    </a:solidFill>
                  </a:defRPr>
                </a:pPr>
                <a:endParaRPr lang="en-US" sz="850" b="1" i="0" u="none" strike="noStrike" baseline="0">
                  <a:solidFill>
                    <a:schemeClr val="bg1"/>
                  </a:solidFill>
                  <a:latin typeface="Calibri" panose="020F0502020204030204"/>
                </a:endParaRPr>
              </a:p>
            </cx:txPr>
            <cx:visibility seriesName="0" categoryName="1" value="0"/>
            <cx:separator>, </cx:separator>
          </cx:dataLabels>
          <cx:dataId val="0"/>
          <cx:layoutPr>
            <cx:geography cultureLanguage="en-US" cultureRegion="IN" attribution="Powered by Bing">
              <cx:geoCache provider="{E9337A44-BEBE-4D9F-B70C-5C5E7DAFC167}">
                <cx:binary>1Hxpc9xGsu1fcejzA137MjGeiCmg94VNiqIofUE0RQp7YV9//c2WLA3Zoq/lsO59Vw6bFhtdQFad
ysyTJwv654fhHx/Sx2P1y5Cltv7Hh+G3V2HTFP/49df6Q/iYHeuLLPpQ5XX+sbn4kGe/5h8/Rh8e
f32ojn1kg18JwuzXD+Gxah6HV//6J9wteMy3+YdjE+X2qn2sxuvHuk2b+r+59uKlX44PWWS9qG6q
6EODf3vlhuGxaaI6OFbhq18ebRM1481YPP726tk3X/3y6/n9vnn2LymY17QPMJbgCyKEYppjqQiB
P7/6Jc1t8PtlRS4Qw0RyRBjDDAny5dH7YwbDv9eoTyYdHx6qx7qGmX36//noZ9OAizevfvmQt7Y5
LWEAq/nbq5V9iI6vfonq3P18wc1Pc1jtP0361+eL/69/nn0Ay3D2yRN8ztfszy79gWlPYXlm/F+F
hVxQTjgmlGuBNWb4GSxSX1BBheICSY0R5oDa50d/huX3hfpja17G4/dhzwz/v7Xqz/YIOMW/7UNY
HX85VMeHx/oHugXmF5JzITnFHFZZU3a+/lpwpglhilP+zfp/v1kvA3E+/tm0YdaH/9Ou8czaE0hV
a48QI9MfjxNRF1Rq+AeDJwghEMSnJ+FLswvO4Spgqbimkj93k79k2B8g9e3cnk0fZn/9d8F6Htee
Bm95AbOiCoI3xkhRrZ7PXlxgJKkUSCtBicJnwfsnmf5Z0P6xYfwZWLBXFzkkmKdx89kX/mIUhygC
YZpQTZSiFCH5HB/JLhAnQgtCFCKSMggyT6P4n9jy8ob8NOiZ0TCpf//dLfi/isHmsTqmPxIGdMGY
1gwLCNUUK/qc40hxwZAiAq6fMik5CxJ/bs3LQHwZd4bFZvtTYfHvuj5mX7blD6CbAngNY4hwRjBm
hD/3CE0uFJBNyYUC4vNtvP4zY15G4vc5nAHx79c/FRD7YwBOYR9+KBZIYMiLmKIv2fF57mRCISUI
I0CEpAIK+jQ6fY9BL+Pxn5FnkOx/Lt/YHR/C8X+AfBJ6wanCJ9ICiYNL9pzUSHUBH2tBKZRsEiN9
lja+36yX4TkffwbS7ucinyaC4vzLzv0BAYxfCKkVUH6KtQLXeI6NgstIC8GAkGpNsIL49tRp/tSa
lyH5fdgZEub6p4pgizY+Vsfmy4L8ACzIhdBEQghDX+n9kwAmMbBjiSgSVAumGD3D4jvseRmNrwPP
8Fisfyo8lsdqPNofyLOIvgCfwJpxRKVi+HluB5pFIfEzxOTJfb7hWd9hzstwfB14Bsfy53KPZZT9
DxXJFF9oEJJA5sOKUEkRMNynfiIvCBUEg5504sGIniX6v2LYHyD0zdTOofq5csruaKOi/ZFZhV1A
+QeKHgQrKaAkfI6QphcKko7kULtgxJnQX4LoZ7nvO+x5GZivA8/w2IGi+hOpgGtI8Un4Y8kxvRBc
YKIVhRQiMKXPfAbyPIeCkQJUiBEtzvP8d1n0MiZPhp6hsl7+VKgcWhsf77/s1L+f7im6UFA1MihY
NGh+6jyM8Quo4IGSQZb5FMXIl0d/dpI/N+dlPL6MOwPjYP4uGH8o650mSjTSUkKq/CQMPdt7klxg
xgjsvs+a0rms98XgP1ax/tpEf4fxLB4cjgn0po7223bMYfP/oR3zDB3Q8TbHyh6bY/ID6Q2GII3B
22HtKcFSyuchAfgNhtIACoPTF6ByO0uj32XRy8g8GfpsnjDNf//dXfi/quztoimvfqieRC8ogrwI
hBO4PkRscPon1OakJ1FoCmjQWSHBfiMofYc9LyPydeAZHrv3PxceR8icxzpsqh/pJ/qCcQKSEtOg
ukJrQj7D5OQnSGmGMGGni/gbMvNdNv0BLk8ndI7Nz5U+d48BtMyO4w9EhgBrAfkVU5CUEPQvnwcw
DUcBpBRKIgkaLNXorKn8XQb9ASz/mcs5KD+X5Hf5ENXhj0QEXUBLAjFGuSTfchrFLhgBR6JIv8hp
/tycl/H4Mu4MjMvrnyp6XR/jY90A7/9C9P4+xyTigoNSBPlbQZkMOh5+HrugEOMQuECc/ZThz3tF
32XRy5A8GXqGyvXPJSu9jpIk+pEtI2hySwQyHoGEgcinLumTFK/UBZPgO3AYA0OF/GUrfOb8f27L
y2B8GXeGxGtgtmc0+P/SkaRn1gIHvjlmUfrL/vjQflmVv+8gGF8gLODIEdTFcDQG1KLnDgJoIIkI
+I5S7ETIvjz6MyDfZ9LLoDwd+2yqMNOfS6+4eYROXvBDtVcsLxQ6iUeUASocnylIcGAMQV+CQF3J
lf5WC/8ui/4Alv9M5hyVxU/lLm8f6+YX8wjApF827d/3F+jlQf7GHEGMgk4dMKtn/qLkhZYgIjFo
UZz+cO4v32nTy8g8G3yGzdu/LV/8tcLx7NtPjld+PZ3qQb0++3Ss9buvfpo3HLg9G/p7y+1F9D6r
IquH315JDcIeQU/O9Jxu86xd9+QEzrMRj8A74AbsAqQ/4AMYDmlC6X+SZXvYRHDlpB5SBr2pzynr
1HqyedWEv72CM0EKg4KrMSQtCYovBNA6bz9dYhfQ7oXznIgyDLcDUfHLBA95Oga5/bpWv//+i22z
Qx7ZpoYbw42Kz1/7ZCs7WQYHdk9ne4UEkglUpvhwvIZTy6dv/z8i+87ytO9nsZw8psYbv+hnrW7X
Q1poN+uc3jCUzxPtHOu4MJUf3jMbxa7si7sni/aCKZCFX7AETOGcnbqjsE5PLUkDWiciRf1sYnVs
JhZ87KYiNmPvDLBNv55nfuFJEOy+fRZXcCoWGAFwao5O15/MuhWcUBqG/YxglLiT7EYDB1LkIp3a
ambLVC9UmtF5G5M1Zi1dNSlbJ37Q7VqdvrVjGS4aRR99KcL9kL/Dg1RuHzbZJbjvrIwGuXQCkXo0
k9hDQ5QvwlEt8ViLhYxYb4QjyPrTjyKly9BXeOkkWGxK0nui8ftVa1npxqiWMxFa5QVxKGa2aneR
EnxP2DhLkqpd+nViZ5Mu9rzrm0USj2ylWLuZoqa8n4r+EfHeOJawPcY6vMTUj1fN4KtlbLPX2ZSl
+35Milka5I5pS5vN47h9j1EWmlZH9SJO4tYjTfPWqik8RJFobsdgRfpaeAGKxnmaxvkVZJFp1fdF
ZpKxza9SGqpD0ZrUibtNPvZXBau7q2wMiGdDJ53Jgd3iqa5MFYuHQkXhGz1uO1G5Pu4zOOWOqefb
PNzYwgk2QzbsZFs4S1heuuyttMYnrXWDIspXgYh8L7GSeiHGtSurgc0H4iBvcLC87gRjRo4zOLJr
16Mo3+SNTrd1Xl2NuUhWSLBF7fixy3iv1p9+DHAIad2dfoheh27h52hBfbeVMtkXwPRn4wDPr+Mw
XA28at220v0i6LJgnjVF7Oo+qw2O8bRx+li7SjI2kyQmnvJH5I1VFe0kqRYhVrmHa11ddnRcBYFt
N07gyEU56eZajMWsUTyHKRT5IRn0XDc1fp2FWWlEl0tTjmhYIb9u3SrpyUzXGG97P3yT5FW+iOtg
gi3Kx1mRRPeyFisZhLkJQhNBADA4Le8cabd2FDdSjdI00mmMLpybwdplnUZXfRh+7OLIK8PKzmJn
DOZ9dpXE1F8XA153KD7qdsRuV7KrsZGrpKhiIyqeeMOQblnQg6d29WbykE2XzEedG0TFXVc4ppvg
SaBgX8HsrYl8X5meplu7GYe2MjT1Z/GA3nfVZFQe3FuWbTGNP/oyo0Ynt7lA92XiwrsI2jhxHhtk
5aoI8tu6qGZ+4derkspd0lMKGyld+aSkc0fAg2wZ3avuMcXDh4zQDu6FjC9bI/3AEDsa4qO5peyN
M9Z3kW5jkw0s8ZTKVyT0t2FW7HTevx46uZ9IcuBh8RD5+G1aa3jbISncWob3cSFqwx0963w7LpKA
XLUCMBR2P5adBy9PuNSpjqfV+vQAKWDJsM6QVxV2yYWLkiWu4hue0Ss18g/WwbtgICathluEg4+y
c24Qple8jT/aOBxNXx/KBI0mxgWFqGy3UwebspLx20mNbh7WyBPMUYYIeMYiFf0VA6HCsPDY5hVx
LavuSO5Kqz+SYh72sMBEBPdRn29bThbYh9XlXT6TIV8PjrpB4aqQcqdO+8jp5E3B08Z0/mFMYAvw
QBuSp9u+tm8d5y1O5Kqjb+KShCZImRdJ/+YUwrWOP+QPA0dXXaIPch2ufYR701jmNfn4tlVydUop
pKyosU2373LkISKSWeJXdxzFHztf7Snsh0RH2077qyiARfSx3Wajilzc6lv2Ph+zrQ38G+WIvfBh
0UpWG6rD+WD72pQEJuqMY74cWF14Tpv0RgqcmYGPHcQyEV/xvPZXk0gDEwQjN5oJspjypj20/TyD
4LuXhV9e4jE3eV/1O0e4RRGrTdnwfVE+As2+FAG9SurVEA+HQKnbbkDzutI3fowWseYuGfW8CEpI
qFH0EYeQ1pIM9k41qMGknM8Ydq6sL5ShxQHHzZXNxNJnxWZSlppIl7FpmYKNKAcT+Bs45s1NJvBV
W7s8GBOThPWd8l0sLTOnxWpauO+UTvt6CNenFaFtcBiC7r0VTjJzSHanqHVpmtyPiQ9hTbGrWgrr
qi551wTZFkxfo0q4uGzXqGjf+nZKIbyZtI/uazQtQiMreAq2yCu66i4ZX/cBvskQ2OnTKtvSYl5G
4j6t21Vmu7nuxXsHOY/tUN77mN0ULa+NYmIwHCc7Zcmhk90hC3hgkgTAGk6bC3x8HaLsqkL6pkth
PlZm2w43kylaZXjvzJLGnzUVXOlsfvu02/Q7RfjMkz7kxVhFQfj7y1dff/3XTZ7Bv5/eBvrPh6d3
t/7z2+7LS1//7bcWj/mprq3Pv3Riu1/v9Z8D6yd++fUlpDPO+vk1sS98769c/D62C0U7g+Yogvrj
K6H6hu++9DrXiUw+GfyZ+p6ESYQYnLsCHUCBVAx9l8/UV6ELcnrnQkh4cezTeeqv1JcwUP6Bdmno
bSIOjgi2fKG+8kIyBQIoKG4w9NRb+7IUzyAFrv8CC4TezjeU89O5SQwn74mm8MAzGoj8uEvgv2E+
tDx1J55iN2htNYvCykRdm9+VY0W9keN8FR5wNfLLIbTtPJRdsHFIdY3jLnbTEMdvuG6vqrCnu5GE
9MCcwQWaU+zbvl/bulGXfYLz7TDk8wKO2KxjUvjzpP8IxUJtfD5huGVIl7iw9yma1CZiyox1Sg6D
UDNaOvUWEtxgBjbMfR7fhjxfOuLoTx1ww7ZOTHUInXhfRm06Yw5yfct7F30ceRwaOLL7pvKVmNEC
eJfkTrmI2sn1W9EYOcHLhMDO5qFwg1xcSd75pszLyfg+fVdEJo/C9+3gb8uUvWVpkC5wXIeetTsx
lBQoHy5cRAqIigm4Jx28nkSVF9bdVuHmNlT1vIqmwdTJiozhZLi13abXZEYa7iJdRqYoKvDt8XGI
08FonbskbN7guk+BkSxsGfiLqC/eyCJaFXVKgTz77kC6wZVdnZsobhqDa6oNkskxjcvCCwfMZiQj
G76tfNG5tRhDF9NmHwxhOItt/jGmmCyqyktt+EhkS2YdnSoIolTM+w5WkrfOa1WXN35q1SbxMzeB
xLFFvggNmhURu8ypn5hcjLN2jDwy1aNBlV4MVZ7OA0qIyYpi3tBcLgIqY5drBtwzySB8p3JGkjye
jZAF4A0ENxjGwEjGJxNYIk0ioNzQ6UIChzZJXVYm9ANkilC/r6rCgJx6RKSbTFcr6xaoXUyT42HY
QjE50FqYjKUJZNApMqgdVnHDgfsl0V3L4sTr8pQbGdoc1lgHc90RSD2oi2dDafWqzcRdCJQ6DTVa
DyT0GuynOzYQF1AeDqi21ss7ipcYFc2MhHLb+Xl3D/5xQ3Wy4hRVb8qkCD2eRfm1DOQhwZquKyc1
IpvFtCze17DiYckLVzLsH+vgqozKmyFtg1Xc3kBnNr4neeQinpcbVB67wGfXVZBGLo0pWTS0TTZN
nd2XPgqNEwJz9v1pcFPWnMhlA4VDGPjzUqXCSOr0MxUE/SYdo6uaTbDJAxle1VPduYX1fUP9YFpm
U1KsnTFKTSqH0Pg27hd1jr1Qw1J3xN5abRLpYxPqeBagppipLt8l8TK16YeIVmSOURq4oled66fU
9EH1sa36vVB6q2GFTAU0XvpR5kYgjroJFLVWtMu8jkww+rXX2Ia5BSndtmuWAl8OKl22OFjA1je2
airjZPVNORWhKUS/lHm0ztOo3zDYoI2KEniGeJcmVXTtn/hfqOksbNJokZYMwQSz3LSt1Ouxzg9o
hOcLOUGheKLjYdu6wEXvVM4hhzdT+p6TvjU+Q4vE8S08AQ2Xsa9fa3uXid60NIxvaFxDNSWmeImk
X20IGRwTNNsaAoPMMbCPslqoyjnm1NkMYpj3Y58amQVAWnS2zVqynhJ6GUe94zZQ6JgGKp5C28Y4
NHFT3w/dMRhHM+TV7RTHOytWkcx3A0khCDYyXDhBZ8Kuvy1FWy1xVMu1kOWlw1CwDdNoNBFLi2Xh
L9La57te99fZ6GfzGpDTsr30+zUF6xaD5h90GAeXrZNuOjiYei+rUpi4R5uQDdOSitClZT15oZLA
YXHWr/I0uM5rTjZqaF/HyLMSV/tClutEymxfFFq6QWwniMtJYZzJb1Zp1W9pyj44fb2Co0lv4ka/
GwtC3CYUG+DVJk2r1OQg4sBh7gfahrUJpc2MivPeDXA/y32yjdu6M71OpTeFi5Q35Tzuu8QM2o9N
VB3ibmReLko1B1q2LnT6QbXk2trifdV1D2RIduWu4MmHNmiQIXXqu2V4h+g6nyjdQwlWeL2ulEvi
hs36VJ2oaFFsVNHvLA3STdNhmHncILeFUt2LW4AB2i3KTSkzdpzIyg/827qDqrTFIzgPVMFQqQYr
FkTrFniwaWr/oRPTYz/0iRljZgKUwpfzQZkwKTMzFs2qG5V0O4Erj/bWNPxh4sLoFoocNfUfm7Bf
DTi9TTC5prD4i7rPAzeWuVs4/T1LSyhSrIB7ju1Kx9T1k8AxPIeKPkAjJAWh3gTTRGcimyARtNe0
hjoU4/bW0c2SJC2waBIZ1WioREQSz5NW3GRlWq19NWykU2pPljry8jK4CqIO7UebNC5hUTGzYcR2
U8x3SMXV0u84XxVVsklx6cILmMNDQuPYMFVAgZCD1hHayqh2CN4x6YXxvrHdvmF5el31IjeVCodN
nk7XeHSCR57hjRpj6hGfNnPkNOsqYnTdliPQbqc/FE00LoNgkAuoqepVSh2YchB3i0lOqVto7hGR
8z07/cClz/YU4B/tnV+r8Kap21nXQaZ3EsgVkpT+ssPioEqbbnI/zw3tSLcqrFUzzE8FfGxnfZfq
bVFGiVt2HMoR3Jce5ml9W4sMz+OyDud5LthSVGU7Cyi6D0dsb4bwsdAONbzKxZ4PaDJhGrIFVuU4
D3Kg/UT5c4KTZOOkFm2tRL079n27hEBFN3LkSxRNzZwPWbXJHXZIfK03U0Afu4nN27C0btx2zhLl
UEW240h28JbFIqb5tcbRtJfVZYmbdtPXxUMb63gNac71o/JgfU7mOkjus+rdiKbsdQ4CBSXJTlTB
Zd2WfGm7pl+gTLilEgkUT3YHSSO4RgGHmspx5lGTiZ1fcXTgPH1HQ3tMyjBdoLhs3aLt1ZwOWs2C
pHsNSr5zmdbj6Op28jDsK9dBVbsmCXrgc4ynYZmfkp+bUMcojKu7lLcmcDpYk5xjQ+LgLiJF5Y0O
9/w2UF4iKz0vQ0pmPQOZNm/HclGrCFScmNQuoONs6rFJFq2f45mDyq1sk8ojVZG4nR6njQ7RfW2n
dsFUm28aHUAoi2tQGKvBg3cnnH1C6aF3FIhlRRZcMrGtamJnkegWLTxmCwksWIsgmEewT2YaxYMZ
feHCQhrZyfsYOdsmba/yMb+22TRPg3iXKXnLCah11X0yBF7ExmUj2ndZLO6AJiUQNlDvNV45dM1M
sscowWhWl+UNxZa6vRLSjVoWmIlWxQqOJqnDSfZktYiN7XFqYmFBdWMZPmiHAPnrgm2Wl9SNs+F1
OQHZK3vf36e+uq66OL8uWlKvLQszg9IBz1nGmJc4SXBD4SMe9W84qd9PUvVrn/nhAXTjdwLRpYxx
dqUmks6sX6eghmb+rOgScN3ecWZZVrZL7UQaJBWlZmHnv+54JA6QwNdU433eo+6mC4J9DzxxW1Wo
vYx1283GepyAwjLIAaWqFypri/2gYb2djgVeUlnn0OTpfQB635226dYPu3o3BLzelU7U7HJneqBJ
qWdD63hwPrS8yuDt7lk69CBsJXnplhAarwPKuRsnarj1wSOMzUDEw076puzbm7ToWq8tK5fk4zUR
dN9pDPHRSWO36epHBevtET6OXj1G1gQFac0UV8Dbpdc63C26u2woSjMBYXAc4JKFw7ZRFw2uxfqN
tooB8Qvfk6Bghk/NrBnRu6wrem8MR9DLYhYC++S3RHWvp5EBLScVlJw4MgPyDyhC+74p3vh6XEjO
dniYkttk8FKUtl4W2Gajqp64vhyAtqeQVyzQ6E6Dmh3I/KhBcIek9Cjjppq1HSlNKIadReW8mLLA
G0EWnqpgR6L+o19kpTvI9jbNhi20qRtTQYGUwCup68jSD3UoC7cjbBGVhTYsKIEYTmUO/uoA8cPK
y4pBunSM7xynjg63mkfBtlZxuCjhtJuhdde6ZMDdbCoKYXhdCS+MkKm1GldtGHp+XTEDdYXXkknt
ocsC4Ss0NsRv7FjYORHdDkX1rj4lTJ/kOy1zWEkKZDeAcgIE1LvGb8C9OgIkqYeRPplFZXZNG4lN
nft3yQBaZyC20ZjdJHhYpzK5IbR/DcwvXPhl5HYhmTt+AcQImFoy9Fsu2veNT4EeaBBZYP+/q2BH
OMSxb0WihQs1ZnzdB9EVK6NmgfMEL/thKAwQeIglUycWKUsQRHmvUKrdRoNuFq1sbnhfDZnBWZPM
4yiHdguT2VxBcF+Loi4vswrKVOb4HYi8peMOOWhVY456WB0CEQeaIptMbFATUbeMOciYqex2eV9e
Sk5MnNfBuoKUtciIBkIQiO4yY+GhLBLHbdnUH/o4a4AGfczsIDY20NiUADF3IuVRjItrOH1YXFdk
uM/hXT43zKH/obsgNH0birfFNC2ryG/38KblTUlUfpnq+DJOwIthB3ZbO7AVLXu+Zd3Yeyxuc49k
eJi3bQWxCySs5TD4PRQAYpd2gzOXuLaXecc3uMnuKWva23YhyxrvCNbjvBuazEwdv6kEBtLuvO8l
uR1qAhegpkjy8Tbm4bEgxUxPqDNdyO58P1PLBMlljbNFL4b4Lg6ENFkD6qec2l0P/catyqFdxaf1
NDR7P8j8heq7RROn0ZZqC0KbKmaJth20mIA0s7LfJ0nruKTt66VlQ+p2PVS3DFfdyld05Sdd4XXw
7pYLaROVp62+zQNMvNz6HUQLlK5IVtVzFUK5A8Vh5EEoGW4cnr0LQ5ouSie8i047E3pOG2iOtqZP
cbKqUV7NUqeO1049MVNXRMxw2U/zIkywQahw7tugWBPIILcc/p4iL+lle2OrmBhCxmXmDKOXxlW/
jqHErS1UVDJwoAL3SbXBQbWOfZAuyikB5T+cqMHUwe6QsnilUec5SRq+buJ30B7pZjl2Ogh9cq8C
Vq6osv4cWjuB6aNm2DllEpgiltW+Tvq1ot0mnop8a5u+38UBjd0eeg0O98dtXrfhDPFOuk5fNZeN
KPoN5s4Oc/+QidHuxWTV65SH0MeI2nheyPAY8YAfbNClpveh01gJh7kZ0PtFomk6q8debAmGOhfU
s2MBBN4wv4kPtBjaFZ9Anq6g5l/4onS8vE/IbBhptOEQbxvEx9gMkamLHgoN2gSXCNqtHrw7UG4b
wiZIBWWzakS8q5poXQ2+0VHG3wltFwFsljBJm900Mb5wpsl6Y+4zU2VVuY5Qmq5Ux489osV2wJV0
odvqz6wMm5XUCxEw/SYKCZozPwbZtoGaOO5J+7a14JaOY8v3addDf2SyKzgJzGZVHj5kfeqsy6CG
zQl/PYCeVdkEojz/gONSvB/jyM6rqRbLDKRMcHQ+i/qpuKzD7NJ20biIR9CHc4nZqkJQ4YcpSCFl
1suFGLPuTT/OxiKYDwlIGFC1VNDxgHDJw8siguDTF5rNA9+BNpYO8CzWzi4bY7wd+lGtKxZs4+Ek
7TXjsIwIrCRjzqMaoC7Jm1iCQi0ug6aOvSwDUhr10GjgNIVWBFN4Q/J+JkSSrUFryuZTCUUmzTNk
gklll6BFXKegL2SJzhYtTpq1bwvpNb62nkWs9jLud8BOQwR0gTbL/yLuy7ocxbU1fxF3ARIIXg0Y
hx2OMWPIfGHlCEIMQiBA+vX3c53uc6Lc5Yi+0Q/9kqsqVxWyJLa09zdsSo+rrDU+TSqqltTrUaTx
KXxuhSG7kQMViCqwCUHdxdcK0ExZNM6uKJslpzT84pKgfWSIab/OpJ7NY6trYBGW8UMV3XuI6kcz
AuBzYmSSRHX369Lsi0Z6N4QDNRoLp0zDenhQ0CjsK1LQ3Rgt3yZ/nQ6TXogEMhg1B7xeemq9Zy42
JTPfvcaMwASXfKoYqjORuHYQX6ZOBDdErOD1cPhfB3wbwfeGc7qsr30wq9eyrpcN0pAyh/pABB2A
hCIajtTj25bR4VHTNRFOUN4beirh/MfZpVfc8clrOZl52xBcVcaKm5AWNGUeKt1VlVHWm/G3c5qR
nK9Hz32oWRPmNhz1oeP61vCF5lVTIGI6ZG5z22azqlQiA3faBL5gYMed6Q7s944tpLoKWuWBP5Tm
ikYVEmRlgPi1Cv8tZ+qa18td7fg1qMeh29h4eVyK3t9Onk27cdh2BZs3SFooMFG32wis11K2j2Vd
fy8EE9dlsf7wXbqfenZQej3YoP6m7dWwxj/7ptOZ28+/1xk8X7+u9ZWjpkPXNFEeka1LkQirBpQc
LyimHKGZHH+12rmjHXg2xUAYEj2tybTUB9ot96bGtesr5gNmYj7ya/3AxBQlYwH0oqZ82xPOsxbH
wCzd5PTjOTGpXOSj9cfHsqr3TRnrZHbc7x4KaLyS5ePUtte+I6PEEg74Mix+EOX8mrXUGTyOX3kh
mnw2V+jwdhusxa03jUCMJ28Hdee0q6oxZ/anHB2OYpcHm6XbyiZ0d2U/3dpKXNeChgj2Mq3mIFeM
1SlQfm8Tjr/WEGlvPHMv5U0Vpp7vbXk4gAMuZoM7RX2JPZsF8fzDgmXat9+YdO5YLXcapGGyTCpI
UQq5G+H4W1eRx3VSOCtQ6AH1CL+O5WqTxXPLzFVF0uuwz6DU2a5RfOe9dCUosNowsXF7cuWM3bIV
QXOraXEABpM0+lclf8rY8KuwtDfC+aNDpDahYMlaI30nfvnc1uyFD4tzqENQzaQLUgz93fYoPYD7
AdwaqoOmS4vL1HOy0c7ekdbqhtDiF6+b8a6W07IREsg7atwh4y3uAVwr1b3owLq1tUxqVCGHqjU0
qUdnTEdmzH44/VFLqDwaVMiRSosWVepc1fTAaI9a3Ev9Ieivq/glGBp5aNFUCnWx/FbU1bD32Yzr
OfJ/xXNPMjUX/KDiOY9Gcr/OBOGK1EwDWkHHRG+zyGjOKBCXgQrUyJFVW24guGBBy3C9LofQTr8t
lCHV4j/FbvNdS7NHi6Trog9tAufbDnUSgSTCHKvQfCuC4bbzocEAZ40U8GYi0bP16scZhGxSK3Zc
9fLdDE1er9FrSNldtW6h9bmT8qcoTkla12wMIcV2wcsjpHvFsNJD4E+JZ92fQVuP2egt8a5osNHW
eBtvqICy1zg/SoCjS496co7wcuDlrTz2o5UzQ6XYhKnRutjhXLqiPQPUz6SfiZ7/4U7/KmbwKWxn
6LN2GB7m3zd2zUalcUoPJQXUjwfSvnyMDfsS+uI6muRr6YlvERno1p3qpyGObqs6Sirp39sy+uIQ
VOmHgS4/piB6aZf+Vdm1SqYOmZjA+eJnZI2AQSt9TXHC3wA/HD0Zpd2C46BMgEcVmeuUKq3Dp6gD
uzQFZsoq6aWRntvNRLrbeXG6rY1mdYCPXGxiV3obHTnLjauACPYT6tISIolt0PgjsL0oujKLugb0
vn5R8aOgjbPxS1rc9F7/SprAfwFFVwINGH/2QUu3oll+lU3Itw4X30fZfYddXdx/nQiy/3oYik1d
LuGN0k2yhP53CJB7LNzOG3n3Rcdi02qOPagWmy8VgiaKnRKKC7fbN8Nq8C4hWXC0/OVNPdlBEKIy
zxvqjDVcp06DUib2Uc3PhDz1Sr+MTfttZVwl3SrFhnS/HYk0bRrBBXEBuJI5Um1KwGe7deJl8tdD
ST3YxNTzcNPoamOjaL2t/AG3mjFe2hEAmIUgqDIcP5vgv9nZnu+g3PGvQXjmymnpgbrKYZtlPVUB
os0sbmbwSe11CTCWTuBOgOxgOcyN4igzZ+1c80BxXMotiLBpjg7V8NzGXdY2Ogu4da8scW6k8O67
oCqPRplrsCL1cTV9hnLNy5cRHEvQh1sTGEgaxuBaMx5udMWWe/ieb5rBD/K18LwUKP6zvziQSxgy
JUzImxCV0iEOnXE3KBf83iQSvk5dWtR02w0xrhhkoDsP+40pG51WYVcmBQX77wQnVV035hQUy47R
8Oe09unYnRiupgW8Cug+idvRw/HPtiuRu2FavNe+rnEpuPEDTBmgDxu/v1lG/aQgitwvevVzdxqA
TUn3iIu3fox78qshc5xaFNUJd/XzUonqOXVZI5PWAyEhS4H8kUdF3olTyebiXA+L6E9cMGB4qETH
ubC/hEBVrAQEFr15UhPyOsFngYLHaXIyYIo9DZCyt6BACzJ7uGr7JmvttAc4NW7WulQ7LN5WmuER
UH5x59sgBpywl9Jbb6Vjy72zH9uFbKKm4llVVzZbIpXLdRM0qBiaWdz7M6RqwkWB5kUUIc3cP7bs
+yzsQRbEDb/VkRJ3oBmfB6K9axUTtZml92eUpTkE3AMKU+v9BMoqh+frGcRTew3dj5LNV1e6Tw3T
mVEBfWGF/ywhH8sAu8sr2WuUV4PUewHlQIZSMROQC9Gytuk6y2tnvWKGgzyu292s9ENfefY4jsHT
GA7e1gU+WgBPPkayO8iO/lh90+9jvjR3VuwFL8id1vUNIESyp3O8JE1oQC+MNE7HOHCzsBbAT2C0
AZA/uAmRw5+oX393LfUyj1T2cZ6jF9jAn3u/tnfO3lQMPM+oeUqGp1a6m4VeRww5/mRou+NriyDF
KZ8GU/C9JKhEVtn8WcMOmVI1bwbdL3lPpj+ldkBGdlGXt40bpBz2xMSgEgSsNmyXGPo+8DYp77qH
sGNlfrL6bmwykBbIP661vLQNCCQoFeeBjKmcwCM6PirjHhh9a9VvEc5BBs4zEuDEQ07SsRxVsph+
2QxyIbtiKnLXtBqapqEHKCLX7azVVnjBsNPTsCkaF4h4e0qQ/V/TMKM8XUud2qDj28WPcY4HoJRU
EHXbABu+8SUrQG/Nv2m8ZjGPeGaX+KqpY3blsGNH+ymx5eJlQCl3E7klThvv3MGMD9bpaN5M2h64
s7XN7wZx/0jql6CkQRKP0Z4HRZv7fQ9xUEF2qm7UZjViTMy8Xtl+lolZ6xfVVCZ1gGVnQRQ2W8cf
/HQs1LohoKa5Uw45ZJpL3roArIwP+VU7qWLXei7f2KXMZsvUPjhBkqHrHgA+gBqbqgdPoGwPmC3S
CUXyRtL4h+a4dzzAUAPpy0yFboiyzK0Sa8piUyBoY9m5eSjsH3vSNhS1j2IX0tQCogZojrBSapkc
iEY3A7x4L6QN9sjkfsp5sQBHAVetoXwp4269XkA3LR6Qog4a4qcmmo+Z2w7kcUSriD2EDWsie3Pg
hiLbm1yVMz2wp7oJfjVy3NSagwFxH8sS9FNr3aNoxTdnks+drWmmNXQL5QDQKCaj3g4J7TswfcRA
PdD5h2ltnupxanIL6Buagm2kuJ+sxpsTv2Hf+63xQ5UOlAEahF4jjjhPlqadj7KZ0sUMP7RFCBeo
T9aq7dKpLOZUCLZ1nNZPnFiCjuzrfdSrNlFMPQYmQNqAfj4b5cWv0YLkrBrap9O7v2mqlqd0gWoj
+kE6MHl1J8ZNWJpH6ZIfcSsy4useGVk9p+s03ffryBJBZycfiuYnM7LOxCg3Pi+eaVQv92U9HMMe
QRCU2JQxnpBpARSU7u1fYdYg7cePHq8q6ZqUMuTzcbPW214QSC8JPbazu+wWVbRXjQE4vD77DAnK
KG2XjAJY4KzSkg8H+q+qB6OPjD4sajap0EYhwf7TWsBs61LJzUpcaB65eQmEW+N1WHRq5Iyj3MbI
lnjTZQBMDyXEiUfRv4Kb9/Nxrn6brmTZ6kw4NCD4GyD+KxoDJa5YdoMdi2M0v3ITsNxrA7IpZiQc
Tl/F12IGHesCNq8iHCWTnLutMNA8kLLYOyX9Tjw2gBWi9QFskJ+MiNxdGXrV1ulwPBNPFlkPGP8Q
zEocnXHl2TzX8wuTXt7bIal4478ioXG3w4CSwUjivTqxezcuIKxaLkw6aWd8HFt/i2n/KCq8LhQg
wC1dV1wWZA+4UH/xp/imoZUDxmMt84Z1j70h4z4WNU0bn4OMnJm9RaZ7M1Ie566o+UEio4+LcX2s
nLZKox5iRNL0R9nW6ajq6W6CvGkQvLwCaviK/x0XyrQGWRni9V80hFJ61Cl0+cVesUEfLc4X4bsL
KHziZqYuUaFCvO6Hdj3+9QeFZj2JImB4RheoJ7GYMY4sw/3oWkWyT9yxAq+9IEuSJswJjgH0Nbf3
pnCfXDH2qbvILh9KHPEMtcbQcnIYffljDgq+r8Q83gN4zKeZsqPumhK67Qmwpy6XzdpMuWvp8jB2
AEQX8GGje4NKoEKOjVN+mNKmEN41EfIhrkJ7DEq/TZCF6NSb1mlbuOR3xOb6aBAnzOBo97rTIVIu
aTMF8roHHxt6Hj/2Q3vkEjlpY62fxqNec0Dda9rFM5wKyss6S9072uvhqnWRxvG1zpq45b97J36e
gaReB2VVpuPg97m20FyTJtqPUzldrTy+r4ae5pJMyG2DwWRDD1pz8Zd2x+Z2SiQu+Nn65NbO8D+E
luNvqLubBwbt7wl4KmZoFVpRRncOG/9AjeCnHGBJGqkoSkdHkYwiwcmapTVpL0CCiHVQGYkhzeK1
vJ/iDphYO+5rMdKM1G6ZMgUVqO3zkAf8dql9pN+67JJm1vzW4XreYbNfYJSApO70B8TBV8NEx11E
nCSc2Aws1C1PbyZUJcO1iNm4a6BigvgZCoHKP7a0br4VV6Xq16RiQZRZ6LHCNkDSQ6Z+1xUAP0Qt
viGZFTthmnkTnXQwNeoItpYh7h67bhVo2lBy94oWLSjcQYh9UU5VEiiJpWWvDaRUJdRPXyaOMFkh
6yiL8ocZjr6In6A4EUDZa+8IlBO+kVjNWa3kfRNV7HZdA3qn2xF2hThMVTN9B+45HruO8FSXw2+/
dVuQWkucCg4dCs4QedS4fm6V6FJgifV1GNl404SjRQUv1FW4RkhNWIGarmapEztsVxQQ/vpToV4Y
Ahv6xKbN5eRuA1Lap17Xh9B1xG51QRvw1txBNs93w9CDpBUTdAODcpDlU5OEXB+V9inw8Oah4siW
R2+ct0NbZX0IWwLRSDFHDyhaa0vgJtYDh+3YY2NaYFydjVLHL0TWMBDfsxyLfTSU7TPt0xraE0nr
EaIsTRNUpSCnLH7NFPO9O65QQxHsXhswmQF2bLbuUJR3bIbggU/z0ZLqwQEzf1XydjM2jt3xuX/o
vbDd89G+mkE2uSG6zv22+QrkvEvjqOhyP7Dd0QeAPXmQkNu5N7lyZZtKW4FuHHqVeNKam04VD9A6
TgdlxmyAegsVpns9uPA1OJX+UtvhT3A/Fba4q6vgrlbhqcZR6gvVy8+Oz1cW0F/Yd2kZrGOCQ7Tc
6l7+cZCUT37wQqBz2lV1C8FQNUHW5jxjh1GHVZAtwXmetwu0Aa1TvKCOOw6RZvsCYLAAL70duW+S
qAiuBpCRpuuLTcjqfqepOiqvr24HFhxrA+33grcuGx8oD7eil+lYjTdFE/oHrPAA4YmBuouGiaNV
dDWJXTPV/WaafyxxC6wT96eFVWuGHQpSiDmlICGTyIOEa4xGJIdQ8KnAXrtuiRuJWeCajbckaii9
NF46fxePkJc6MS6DQuiNZ+2x7la18VFN34YCgJC3bMeK71uPvVLjspT3U5dJ3fzxY2QOTgFppuOX
d8J2/DqMkSVxSG/tpunsSVtEHypT56Qz1U4603aeIbvXrH12RLWpLf/ZWa8/OGYzLLgHKhuNu8Cp
dvVSeOkS1F9Mo/ukMYD1x2JF0rl+j6cawslmuW7AYs1tAQPEmIcSaoZWO91m8Ii7mWfeb2rj5KLV
Bw7FFsLr0JcOzQbqXXm6f44VRa30i05cbIeYfFuJgnWpthlOYLbFK165ZNvSGerQaK63Cl1gEzGs
QaIhxqz4mmpscApxCtJbCtw/EPhVQMcao9RB1fEvAnD7pC/47S7M2ZZmfgm4o1LQ+AOA4JEnkEDO
EAZXAxw13p/ABntrAzfx2jVKAzdcskxTLL1pcIH4mth9ZG4Gr6ZJSLiG1A/bOSKpkjM4GNHdLf4I
rch20UO/iwNo3OjUp0Wgn4aiJoe4nX70fZuCM9+yoH9Acgb7hOHtERwmMmOLGlY2Miur6LquC/8o
AmDKLg92TRMDKomHOWmG08Iv0KQFI1JKcBMNCm2wh5YxMB3TAKYBKuWhnje2N1PqzWxbzuED4d/m
uaAHvSDLb0BRikUvWQOXFJJ2r9iUMzS6sRLQR8TsrgkJms709XcmoKchU/Cia/XdE8XWZaV/UxtV
PGobQ9rF+ucS2EEX1ru4UvOhmNyf5KS09HgwfI0K3Hg6R17TvSqFalTAx3gzNfEuQg2QhkG87qo5
AiVOpikT2ODUq5qDmOs1H4M5ANwOIAUgPtkAv6QZVdBJLm4FtL0MW+DHs7mvxslmkJ/56V//6heh
uSeDC4ioaB2o1MCvRF0vUXJFj2OcVzqaf4WA/nz0stsFxH9Y3eDgRKCWqZkeGZsAEqsDl4N38GT8
sIi2y0O1tFkR8iYjLvSw0kVGAwA9GHrxnaDIcGlKnGD+EwR8g2sU9b/Ne4htD8EaqV1fFwUMWs21
787dDkL5TVQotZMGSbXsb0obF0kJfDDRMtwHntNnywTGxenKjEGiAGAD10sbPM0W4jG4dZQz/uG9
gppDHn1Crhbu+V8KAHZ7CKVx2K+dfNKlAz3YEB2CCSFrprq9DTposo2V2eBG0c6I0LkqCCRGURhm
C4OiCj7RaFtpe7360L7apl++eC0TSWk6/8p0GqIaarExZnAOlSen1AGsksBM6d04SOI2NbD1fGpv
qtqlh7/+gKayy6thfuSU4VgYoyNKXnKImhNaZMCc/s+9Kv93RpT/F0fL/z+zys+3n/f53577v/wm
HszMl20qf/u8zb//+385U2IGZwo+hxFQD44S969emf9ypoTomw1ndQzFj0sI/hGG6P9lyibsv/Bx
Bo+yKAK2TaDd/7czJfwvUB0Un9aAdR/9BdHU+X/iTMFz5H882Y6PISiaqQenv//5Hy823uU5HJuV
ZVMA0eTGWsRK5Ycr+lr8exn+wfgCA80/Pv5kBX/z+Jo5wixrxzI1onjZj02N3IC5akTo2jXedN5S
qGTyoLlO3h/x7z6b/0wI/p+3I8bQ2UdaFGHWqtmrb/0GsFJSkdO4wP6Zunp/mEvrduZhH4H01EvZ
hVmFIh1YELeRxoXu9+jD9pmFQzeAt9Ng8eDKOjZhpj1Jj1B3suhhcjrPXJto6tbcYWCqcMoM8uH9
AS9MiJ5Z4WXkgj86DQgJLlv3faULnVDoSXj2/gBotPJPrwI9Mz5F3C7upEmQRY3p66eCV2SaoSqB
gThVZIhMuKFj0KyP7w/nnVbqH95senol37x6krWjCEYTZLosZ0il/SgnLUCa2cSN8xWY11qf6hiY
X7VhzjWUshFpEqeM/Batwd7bw0szPv39m1/QlBB/NMESAFj3g4So/k8F1nlw5yZd1vL4/iCX9u0U
B28G6RGsS2SmIDNmZK+lUiwzxG127z/90hTOjgdcKzwciQoyARb+t4uv0V2PI2UbyDmgJqdTZ7bv
D3Rxu85Oit5ZAjlU8KU6ZQGF/xo++8EEs0MYt4mNfQmdnS7TJtTzxm+XJzHN6fsjX1rAswMDuXUt
4YsJsgkqV5spT9VlKvERkPKTA5wdFf5aepFp6jADLgDPmYDftExWOJeKDwa4cMj6Z5HVxjNqB10C
JaJeq9OgDBd5D2WpIw4ENn93PzlVzO7Rx4OEnzv+6Nnx5KPa6Ho4HPKuNyyEdjiyziM7+WM+OMYv
zImcHUdj5GoXhCRilhU0XzjMRjCEV5DStTVUxM6yVihTIW341EtwaovyNoriHiyx9k2R905k2+2i
PDmjOGr7OX9/gAvXEjk7jQjti2iRcCFNk/anXYcK3M1s5zUrLH7Tsn4Qr5eGOTtyhn4eCrK2UY4K
0X4RyqDslpO6G2sU4J+bydmBs4g18hY3iHPfAepLoUoQh3iJcD+JIBLrJzfkFK1vjrUqKqWImIxy
1VBz5YCzuIU6Dkam9ydxIehPvW7ePr4vuHGxQiHEwoO/buAuoF9Di+Ll/cdf2oazM0XPrEcD5TDM
5wbbsIplhK7PQPDBPS0/uUJnx4rmQBkaU0c5+p0InjUmgkdudA0UT5+bxFmMo/1OMMTraQvQKeHk
BdG1m/FI6mkvYKQZPrdW/lmkMx+QvuesYQ6GyB792A43o4nhap6D5oMs9MJun1pdvd1tBkd17ML4
nc8Ka5ZXgfGmtFsbh3wQdheuSf8s7FZuhnCCiC2HUp+wTe+j208qY3hjNqA45ggEHFX8g8EuHI2n
Vo9vZ2PKunTbBRsfwOHAtq7WDuAh35/ntC8Z924EwGf35If21q/vvwqnvfiHXMo/i8ZmLQvW26WA
D8yv4DIpqR1/jr6tZOZYuK7QtMUHNwEgt5quXVjN/VdDYxLcvz/8pf07i1b4fpD+wiyat8yBooM2
PqQ4TKbvP/1S6nH6cs7bBQ3maYXkf4hz4mIyYP9BKgD6rBuTl6PR5QvMJiAkKDpjBDcrKrgTTBtF
9Wsk0HHgg2i7NMezcI66GhDFwsGFsGIkSWjj33Jdl+GD0+LSG3oWzI3CpwTAjLOcEo4uQmapMxU1
3YMT9TZf20J/ULdcmMaph/LbtdSeCqO6Lmleurb+VkeDc1fMTfnBWXHp6WfX9EDKrnYcQORoH+bW
ifai1m40BxL+udg6NYJ4+/NHPpjAX1WUT2YpIKBjk+8/D5LASgaRLnpO+TaU5U/Z2tH/YGcu3BXe
2dkBL2qD90iFeRhB+7ix6OQuN1aAapkNErkPXq9Lo5wdGpZaMegQxUFVNiILJ3CjnQTnDXjpkzmU
d9q0N1d2WED0Vg+rzUfYgHMfTr60kQHbvh+ll7b+7AwIPbdyVqSzee1DReNPXp0Ci/c/+WKdHQGo
ovrI4wgFf4Re2q1OilqqPtjhSz/9LLS9EDqktSltzplj79H8zifpDHj+o1z50vPPYruq9SSJMjZ3
IMi7clwCgXcPOvNTC++eRTSRcyAngadPBbT/tMVtZlxRfPBeXjp8z/uhoBMPlJ0M++qJk3hT74iz
Htu2fKWxeFwjJ3dEuGVyTfyWXb0/owsX6KnzzNsXFdZR5S7FiM2W9VfXAUFa6hWWZwqDYWHLIYmn
5oOhLoTdqXP526FgAa6s9ZwlX5zgN8pbMW/pJED4TwsLP1jCC9t/+vrI2zEIGhl1tSiWnCDAH+IJ
DT882osP0v3T0foPV797GvVNVE8dDr/Fhkvu0WFAYxj7zRHiegE7Co9J8Tr2jd6gS8AHL9ulrTmL
cljU4J+1Ndz3QeBsekWCFErVnZC6TQs0FNvItflgYpeW7SzkceMXQoAOyQfQBh5YQzgKWbWKKn3/
Lbu09WdRH0BfLBwL/CkCegEVZAh1dds3h7gT3Qe31aUpnAU+gFtn9nQ9bRX0IONj4ZWivJaQifz+
zBTwzYS/773w+DyUs79m0PpZ8JL2C2NwpjYF5NPvj/DPMwAE/vcRgtoRNIqKORvQ0ggqFmiLhjjW
Hzz9n5MeGp8FOpE19WEBmzPZOV/LFVKPeYxvJfx+kwzqT53uND4LcSGtgh0X+p+/pkDBu0D8EX40
hUsLdB7cQVToqIKnN15itNY4PX38/AKdRn0T3NAzyqIZ8XRIxaBZkeaulOGNjkCNhyHcQ5/b5LOg
rtArtXdByWUr9X/3BA0fClDmn1z+szAWa9tEvMTDozGCdJ1WJoNcv0Lr+vcg3H8+j/DxzL8v0DoB
fmoMJMGrr3Y0VvDkUGg6qN3Okr6MzBUfrNGlgc5CuYWdouuJq6FBCqCPd29qMdwFa/2jImQXgrl+
fz4Xrlt0Nvv7hEarJtlXC7pncG9LCtjQRbxzmiEJhbMrlYuWAvS+5UGKdh6fm9rpi2RvXzK3CBQx
lTOheYBB/lDnUU0LuFb4d2hIHlm8fipDpNFZtA9jvNZI0nVWh3G1CWsYMbVCm6v3V+6fj3ManYU5
I7VTcvRyyXrqhNvSCUHg25Hd4ixsPnjZLsR6dBbrq6Z+R1mMPlueQtsSx7YCHeLgw2bp+3O48JJF
Z+Huw7+Hxg/lnAfCQBSognAr2wh7Qa136ikWwHkatfn7g12azVnUexwu6H5tdV6ij8Ue/WO8dETD
4Oz9p1/ajrOw16qQBH0zNSRZ5NvorId1bPmmi5wPlurS888DfzR1a4wz5bxybnDqfkUTr3sh2/v3
f/6Fmyk6C/eYc/Rp7tiUg/psN9UC19/cVw9zVJ7UreRz7yw7C3Zoox0VR1rnigdH2GUgbvBnuMLX
l/dncWGR2Flkg8le5IgcPfPhBoJk6RHyqRc/aP/1HbZ/fWbu7l9J5t8ahp9W4//MPSk7i+iIQ/SO
FMHktLDojbyCKhYFlDMQUTUZDCA8R3MwklA1oXcXt2VKtWo/WLsLO8TO4n0uA10JPDlvkB7eGNNA
3YhGgjsHXaS2Mmr0BxXCpXFOa/vmCtZQL7tN0aNPDq9vIcufN/hEEmTCfrgJh/jP+xt1aZCzwC8i
PrCZQyC0zFJuPGVv2xYCNObLO7h/PncTo1Pm32YSd/BHSaedcsjxfoc64HscOOzu/RlcetXO4h22
k0lNClKwcl5uvLG8JXY+SL0+fO7xZ+FuaR/XRSV07ir0loS9JCuW/lszRJ/8+WfxThe6Lpzg+bAt
3gl0d1jqfo8e/R/cHBf297yPfY/GQyWk+xOuPud+duFH09GKSrNH9wWXdB+ExIXrIzwLdzQtkcyi
NwuyxfkwtWiyNvdPBdrflMNwo/3hgxzlwlaHZ1HvVCg5VI+1EhoJXWEzn4zbApre97f6wr0Untbw
TcBRuRiygnHIejvv0NfnQIMPduHSDz/9/ZsnSwPrUy9RvBLvvzk7s+U4dUYLPxFVCInpFrobt+fY
cezkhoozIDFKYpDg6c/qfW4S/uCu6rtdrh3UaEZa61vDUfbdVYPtwgI8/mU/fDWIRT1YPo744V73
7EpcIce/LnvwauACL6PlUqFdSRd993J1D9H61WWPXg3bUU2VBUEEPIS+JJ+XefCycoRD7eOnb3XI
1aiNILQq3RrIH5I/VCC+dUN9E3kyC133k9d7F3b71dgtvKFwJHPh0lLxp4UQkNWC79DQA1MFFI1E
xsDHb7PRMf3Vao1er1TtYk/gL0amuHqDEWsKzZnZ+b8j7H8spv/lU/zRO6N+CgfmT87eHqLMHvkb
fD/4Ii6+gRkxP4DEs++cXf1Jv+TgiJ5Z3DZGhL8ayrzgiik+D5AmFneDK775RQ8WpZO/f1xlW89f
jWUD1cM8g5O2B9/8SuCOY5c75ZPg0Xym7bcKOP39j0rT4+jirhMFRLX/CEvpO2Qbd8CFXLYs/I/6
jvmzq6K43+uGPlqveq+9+q4P/TOP3+pRq4FNjAgptWTIYkPZPSiNME0zG5wZfRuLjr8a27xn4CgD
XrynyzhAjj6+h0uXxq3zQgTtL2yA1RC38F8YgMCGDClGBhbZClqnnR/ppd5J1fXndntb7bwa49I0
LMft2JAVTH53zPRq/O7Nzesz2/2Nx6/FdXD3uzqgqKqWCdyKnJZkp8Z2nI7LcKY1topYLc6aTyFO
/y2+KDx+q5fwG+C3d3kbvXw80ja60lpNVzagqoMX3mezone6dMQewHCRffzwrd++GsZjoaFvhT08
Ez5slq4+RjDp1WY5o8Pb+u2nYv8cxL4DYB9MXpnngeXmafottkRd1kHZqdA/Hj6DxI6DpwFUgXm6
4TWYt6Z7gFPjzBDeGGRsNYQ9XHNCMezorDL5E4+C67p0P3f4+anK1bL/uP63ClmN5M438PIxFAKA
Dsi2sYTHrfgadM1Pp60OH5dxEkz/62PuFGD5Z0WN0usrTozOAtJlTQ/xr0+8OWGN/5MacgtPebxr
Cw6aEOKRkAwjd8KVz8wZVNbAAHZmGdzqaquBbhyKGZeNJwiE99AP/pPDws99TL98/JYbj1/L1gZD
ey7BR8hyh2aF599ZKY9uc+74bmPDs5apwftbBWXNdGYGgbAfS9Mp7z8VVI+JF4m73tdnZpONIbOW
q4mFARZpqz6LuYSBer5vogt3yfTUCf8YMMbRXg3dCpKJmgkMWh0G5Z0KwJ2A1xIHhJe1w2rI+1Vr
26rzUVHz8OhgkgUQ+NWR1eePH79VPae///EOFkLYOsDZA2aUqb9qZndIoVOlu4+fvtWJVmO+8LiP
vQyym2pGXg0AmFDv75kjz/TRrR+/Gu3cwr2rXVCufE8wxJFVXTykBa6QqzO//9SS/9hpnuwMf9YO
40URjVGts8U6n0Tjfa6VfLRtl1mgwy6rotUwruF5wokAiujzCTbE4q4b7dUgzl2sbbTAWpNWR6C5
q2nWmabhD3eKsOePvOETKYw4syZtlbBargGuAqYRFJ1sNADUqprcFLCFAkMVn/ny2ipgtfVubA5f
e8/xCgw0EuQNPuTcfeA6/nlRC6wlb4Nm48hitAAm1Jtp9m4q3mZR7l3Wh9Yit9gUNQCBhQYjR3yB
2vxJafkcTMWDVOfuJTa66VrUhkt+7WLPrTMXd4F+BaMUUbc2am6Nji7rpt5qJOPYdcgDg/yTPohe
A/BHwdnN6kq9XdYGq5GcWwbnuyyxpKKuklgBClD4UQHwRH/ZPOqthvIAthQS0GIFGKh9sXb5pL3q
E/yzLx+/wMZUdMq8/HOmcF18HLYAumYRkjRgiC0VRprtmuePH09OFfGPmWitRiuBY1+mEuTySsmX
JWweNTiOwunfEXBjQDEMXkTojWmrqJ+UFZLacGJDElg/L3s/shrlU+kHgOVSlS0xwtBIz+4nU5zT
525U3lqrBvsvIjVsp7LCX/iAbA2qOvkriqfqzHnWVgGrlZqBiBzj1lwB39EPMiNEKUQH5QyYho/b
Z6sA/+/mn6sRBKkGPGjfL0BeqGyIIMcxDo1OPi5gY4ivJWmkAcTSxI7Mytz8xMnlrQ2GPoWvGOg4
Vx4+LuT0a//VyVaDPAytjdzJlRmt9IsP2EriBoArUXzXn3mNrRJW43yood0EkREHWyDhIpXAztcE
CYHfq9m255QYW2WsRroVGt5bxEBmHT/57UH0kRUsuzW5SG6DBK6/2xrYNNM4yNbMdBvJq7l3+4Op
O35mtdvoSWuR2kQRbilrc2pof3l1u7y4gqcSCL2Pm3jr8atxTDHL+t6MJo7bXPWHcIwoOPPgQp77
itzoqGtJGm5Hq66Vk8yisC1B3hgyraOXrm2/A3x14b5yLUYLq8aDTF2jG7HhWRT9Jz4sr3HUn/mK
36qk1Wgu8hmI+BpsLaQ9fms7gygjxs5dZW49/PT3P3bcqpnDyBkbCY+To785AfGOY9VMF3af1RCW
w8BLRLl1We4iawBHMwCfwKx9WedZjV49g48rQYTOom4YkLzlH6v2rIjtdDj8j8lnnaUM8ArkmRHI
OmU5C+elCME4gUG80zl9CtyR6huHA0iTjnkYzY99mIfyqJDlJAE0Hf3oOCqvIlXK4tzMGUw31OyM
mcEgsFEAZBJ4FUgIcquhLY+NycE0LwDcLoHkPsFFgPPGzWtMkRzwzR2qSjzHeecjXsrvw2gnVODO
B2ORkrIH0qlvv9qQsfxxYIFTvrtFUI0/a0C7cZJXDaq5D3BEQBItynAGh2pozd5IwBx3Ehww/ym2
jTdD8psrfUBexzxe4Rh2Ka5MPIEb0IQycI+mzcv42IU0zp9Gazm5AZjFzXHIMAKpfqY5/z1RUtiu
/+6JrRjghYhR4zCrgoShvuhWAXiCzJ+P+8tWAauZ2BUaHnKQozI9KL/YxbOPfFhoIr/isxAg+MsK
WU3HpBVkcWgps6BofLvnjpC/5Mjtz9DBK+0+LuTfgxYL3t9VNTTK5A4f0PNZ/RuSUUQg9JcZGuha
VQQqsp7UHHb4QOiCz61sxrdqcbqfDZvN17mj3e9L3gHZkn+/AxJ6R3RU2mUOpA5JZ1qcPs/dRdtr
xEH+/XAIaGd8DdQyq4PyG3ASDzEprvNQvH3827d60mrZmnBjaGsPv90fcywq9XXYxdkSxWead+vx
q09MoN/oTAB2zrw4tknuAIYLHPhPAAvO7Bm2Cjitln9M+toFt77CtTNO0hBx1WHFosb5FpT682X1
cyr3j+eXMLxPSIPCUHbdGEJzpz7AiimuQORsLlpZ6Inf8GcRPAABtvUCIMVxqwf2EljPCGdiZ6aK
f58H0ni1bummmIAYmjDArEa0uFnKG3zhLHtlNUAiVKjbkbhnruU3ylrL6yZfLUD/4na1VvGCfLZC
nDLrECt/q6qFqmQSjo9EPVTg949bZ2v2WLU+sHg1cW2B7UrUfRs7IKqFEJet+HSttZOhyculwKJM
50EjNIsAEOQY96KtEF0L7YwLM74vcOLVdnV9zaMWZMWqd79cVjGrVu/LtgBBvMOwbsHf4i1FlHkJ
KvllT1+tb6Ft1NL02IpWOXI2xjYqcZ8+nJMgnhrvf/crNFotbh6tx1icZryoia5ZLe+xifsGtPQX
5Dacu8zb6jirKZtoYkHURwKNM7f0F4eh4NfSjKAJXlRBa1Wd71Eko5cVvloDxKUfq7glqZsb45/R
eWxodBFj/PecAWcyAHk1WMBQbA3Vo2jnOUL6VOshRrHvnM9F39w7QDd6hwAZj+I6CoDYvuaO73dn
+sBGK4WrVmocxwUnaWizxUCeCH961nLvUwCYN/hDL5dV46qVBl7rgsAMlcV+BEojmRBzUOj2wkZa
rU06pNj9ltgXA0DLo9RpAMROGt7K+nDZzz9V3R9rR+DSBZ9T2H8gfbxsbivbRzjmsWo4d6G70YvD
1eK0uKOGs9trM0qJwMpqSsNwSAVo9WVbwHC1NAHQ2OjWQwF9Id56kPb4MgJA7/y4rIJWs1SNlOcB
YYRtJnXbp7agv5cBCPLLHr6apAq1kL6vwiabXHaovera8/rLNh1rLZ0JBT67UTOZmLvltnCJ3S1D
XH4+xayc6Tsb+5q1kK4vkYXCWqRnYQEHiny5yQMPvLRzdwsbPWctoCssbjgD8OmzuHTYFc25uKql
vOwUga71c6YKRDRVtMkYsoWzmS36c1ey6YqHY3sZxIkGq74PaDhQJa3bYNeEzEVETiAK1HtW83LZ
3BOsur6WCPvJY4EaYtwg4wKxAViHvMePO+dW8656fmyqeTIEq39JOUzEsY/E7SMfSjbvkDLVhb8/
LmarmVdjAMAkZKzTAlNc4DjgR7dxhNg3x4273ccFbL3H/6wColcTMrkyrx6famRVj4P7VJB8//Hj
yek5/9gLBKsVAKySIXJB24Wbu99FTnxF2ulRsWbv8i5VnT10CGNEQstvtwOLWpw7j9l4rbXOri2j
yKmgpUSGDRLGaTUUh2l25HPL/fayAb7W2tWImxld5CAj9z6XB0SF1JlsqJ8Nwo8ua5y1tE4uTuPm
DUIIp6X+0an6xnOg9p3z5czh/1Ytrda3cQbbCXnzuBWbYEBD7riU30Toa+AK4246M41vFXL6+x+L
KNBIeQ48DdDyOnz36+rYcf4sy/nMTmpjhKzldWxycZUOSymM0UDvJ1pR/jkch3NKho0vIn81zgUY
pC3PT01AyxzeA6kQBzG8lYYi56RyAoS8I17m48FyqvZ/jJW12A5pE6NdNF4Fu9u7UrjiFPYFyx4B
GQvUnXOnKls1thrycbAgDhmRohkxA5l3YoT2FfxpT/UXKUKpvxrz0WRyie0z3oMH845UlD30EmGs
C0AEl7X6Wmw3BwI3DQZ5hAUpbAdKN3HvPU/65xwb/+kY/tEWa5JdwKhng2BEt4LLoYGfVCGygzOw
H2FUIf504FZ2/Q73726VlTqP4KsqI969EqQ6ZbIuEAQTMucpLGyEq64ZysBhH/LYqd9k54GCa6Th
CMfzS/uDNozdgCI8XM+CT3DsIZ8pXmIueOI2gi2fOYFV6ZPO+TI/cBeC2PtScoQJ0sbh/R3tqI5T
6uXddGZbtzFk10JAfwmUd7K174sc12hTXMW3JkAUi2Fu+fpxX98qYjX1IPOVTss0VcgL9b/0ubtD
//tUOfNlXZCtJh18zM6NE5gqowuIzrXHjmDqv8Xq3MfTxrSwVgQCx9MgOMlWOK5oaw/+oVkjV2KG
FmO3NMpZrpE/WkbHPnbKy9QSdK0SRPCdH7DJr3BI6QR7Vpn6UKjmEAS4VAdmnZ5ZEzYmIbbacXCc
cRMKMnCmZIGklAVJV7gWu0aG+yEw/blL263mX81BBOhuRImPVRbUo3iGZp09RLyw321JnDOncltF
rGYhN49BV5aq2veWVghMq+0Q/e6ZXIYrYWBcPDMTbdTXWg0IrUQxTgHoN4XA7chh9C1S6EoYBkSz
RMCWT2cvsLbODNbKwILj3CbXdYXAzt959AaZ9H5Y6G9Z0p1FnHlFoj00QPeDPneAdjqi/sckuFYI
OlYSHEm0Vba0zhUnHIF6SDoHLntRQ2JJs/dqdQCU+bKdwlo1GNK8ipY6ROpAocLhGNe9f+iiGFKE
ANG17pkOvtEv6Gpq8PHsQIDSskMiNKJlO8FSRDS1wHQ754ylGyssPf39jy0P0GZKiBlXaGHoD4dA
kCIVDhKDPp46t56+2pJMAgemdCQcwbM0OmiBoKyyLn5f9vDV8HcDSeo6rHOwzhGDkFMEBQZnKn7r
d6/G/IlY2sO9k+8Q+AvLFHbkiGr4+FdvtelqrM/A+iGkqcqRV+HdaD5cxepRl5ethmuhIHSUbogu
k++QH6mu4U8sD1Y4T0VdHi769Wu2Zw5k/jRTJ97ZEbDhqEWYE3Vcf187/NfHJWxNHWs6Hgi8OveB
wcnaVv/yhHqDP/EeSIVP2tJD7gQPdkJUGVw8vxp5rp9uzIxr9WARICh78kaR1bNXH6Yut9dEYXbs
aUFS3EhGZyb6jVlqLSN0Zou71EaDlj7QG43EpnzKbw01e59SuMXlLfrdkrTjZdhKutYU2tJVY0+7
eIeTTMcc2pNzBeDHaNl93Fgb42QtKOSQ6qqatTEuwoPbYvKRoKi+Xvbo1eieubVFU2Bjh/Q1OOnH
FlN57T99/PCtdliNbyQPDEuH3MpdI8MvuUE++fQW9d8anFXQ1nua5jEVyPL8uLCtSlqN+AW0qn4a
pMDZb+HuBj6Pv3Pdxud0dxsTylpUiBgSWGEqP95FrFsQW0yQkuB05PeI2EbnsldYCwfHoM3bUNEY
nvMlsdUn0p27+N/QRCLH6+8FiAXLKZ204BmZHUTJNxXSBL6HgYVIBPoJfc1nH6peByhzcHcX68af
zKA7tQ9hzB2+88Volg3YoOszdw0brbXm31lHEdBhhtPnGqLxjtXUNuKAbGzpXLYmktWi3gqklEeE
h7sxXhz/Oqra2R5AUYdL/eP+trHhX6sMEc45LlOOcOmxAxCzyqdHkTf3Va5/+a45jOqchXNj0vzP
WfPH1gFbRp9K2qAcWSI9EDe7VVkg7GF0kEsfnhGmbxWymgYkQlyQBYJCptFUidOQe28Rx3khrzHp
z6yaW2WsZgPGR9BZRpgBSm85tO3y2BfTWxj4v3CY8v5xm2z1qtUc0FVR5Lo0H/aTx5skcpCXpSxz
Dxc9fS03LKK5cplDAYOBQTfpEON6X4d0+PLx0zcmmDUSj+GojZJADfvBRbSbCHJo0oaYpIjqO2eD
2qietd5QaEM63E0P+xzUgxeEu4HoFbhLeGbPdbqp/MfHwVppuPjcqGGcQD3W6KBjDzq96995Irpq
Jbtqi+iVh+fMg1uvshresH/TBff7/V7EpDn4btumON89xyfcGNtr/B01Hl3qakDSFvI9feLfMwqp
ddyr3yOBX62cf37c5lvlrDbuo1EAxoVI9MpJ/SSC4rEJ+U0t1QPr5+eTIejMwrJVzmp4+9UYOFSh
ZQwhDxpXyLiGeqqNUyVhm+9mcU4tstUqqyHuLLJB5CYFZwpeJkRvcY4o8OEcc21rhKxG9wLrSS4m
3e9D6b2Lmn0C6uJ3J4szu8Z//3iol/5eInnDm66TDGHWMdI5HY9Bu7/k3f7jpv737Ifwo7+fXpMK
mssOn2ddPo58P+txBod1bERzmAOv1gempXeOO//v9vbWCLx8ojlDjBa4Yn7wAyj9O5wXvk2ej8Te
KTpKe87psPVSp7//sTZJnofDEKAcp8GhmvLNvZV2TCseXUXQVl1Wc6uhXpWYWKLF0/tIIrNtKCcs
UFohIHHwHvsmv+gC2FtLtmKwHobG9/V+qsbp0PDIS4QT1rcFsuEuGoXeWrc1N7hWXbRBFjzOAhIY
FH4srLxtCv5ggumdqO4cHW+r+VfDfeENWzqcdO3juFZJ5cjr5pQuW/jFQzjUv1s1nfmA32r/1Xhv
wzkcwiiXe1FNHNHIfoG8O9kmOph0oq17ZuxsjczVwM8ZqzUpAxQzKJ7WRUVwD4IA1o/71387tv9d
t7y1YHUk85KPusDJCTTFYYXbzpkeqqIzKQDBt8bANV459tVn9gg7830smDoAgKoTovzD4Fv3sv6x
FrfmFEWNUI3vuRp+BxQhakEpnwtF7iQQgYG6zNXvrTV9uLLAxcAcxwfm+Ek8OT+6uv38cV3+ewvg
rXl5FfFIXlEVHlQwNilTpk1i4+dXeY+Qwmkpxi9QjHtZ1eT88HGJG31jLekjNUS/Cyh2hyW3NRLt
CBm6m4DUbXRmYtgq4PT3P+e4PhrxrSLjQ8Sjfdcjq9K9bEPpRavlHyg7NcweHj15XraIYYfY2N1l
1bKaApDUInIeKlTLCfkVFbAmNWoMz/TUf6/E3lrPB/wOTCRzx3YWbgG/rW5bLR/dIDwzIreqfDXe
XR8yK9o0bAc+x8H63gNrxaeP6+W/b+l/DPb/0fGBmsU1bRlA6NEvrzb+T7Drx+sxz+Onrp/eqCm/
jlLfB3qZM8un8Uq1Q/VUAZa0HxuOZPC56xKCMMS0puwTjQMvKePqHD9xY0ZdqwBbSVSJONAQVytt
+VarGveCC1kg1SfqmgEo8vxxPWyVc1o6/ujVwqkki0weHBrp9Few9c7tL2+Ec+eqaBbD7wbsfM4d
Pnj/P7X8q9ZPP+OP4sLZy9upVPWe99YgcJrUiAqX+86HseqUdOqTUzKqgnUv5Rr7GZbQapnxFeFK
lntQ8g0KqRpdLQPeHCQpygo8VpX35KpHdqj6RqmBNBMf+eVQJbMujDbwlAhKbmKOvKr7qc8NCY4W
3AcFVZ1vZP3CYC7qPnek1TaZPEQZgVfkgktKy8ZVMp3IoKw8INGRhMVuVpNBZB2LO3xo5AJh4DaM
ymta0SGFHkC++CELk7pe9FfdLew34grg8A4X5YQ3IHQjwrXEp+6SxK0l3TVwZPxamsC9m9t4gBV1
FhYffU3cOH3W+jkT30xEpHPdtiUrxiTstLiGBCvITMvqbHS5fvD6GbeJlYAJZYl4hdCKhoJYi1Dv
5oDT3bFIS2uKg+8sLBFMHGseL28cyvDXlug0QgJzHbTHLtL+aYghABXh8tbucsSdpkHpRkk0umkd
IB/bi8UR4Kspi9reO0CWuquk/1Pq+ZbDIZSS0N5Row5+Bw16PplsnpBa68Vq506apCIK094tcSU5
I6458BDL+9Prb8rOqKRDGDEDPBkZcDcgwyIV4RAj47dX9bWdn0C2SVtSwl5w03RYcUGk5lUikMva
mA4r1wh0d/WNLXWGrPY+Hfsx6fv3AmtOo/Gv1PDQV/bdOj96Uv5EnMM7dd5h+rpblHdvI5nIqk1n
4x6GGnUFcNgITZJEjutPfFEG9sl4z3rW1+ApJVqLo/BQY1InwfzSx3LHl/42mr6Ygt+jzu/gIjj6
tnl348nH7ICQbz2LxBfLI+wMKjnJ5tMBgg1bd+IJOl8QvvKgu7IxjMjWmfp7ZDuzNKJ5d8+9Is8g
wKZ1ElS1PjLpI6cWfRMe5qLErhSHkHqYY1R8L3fzouJ7VK2bGKx6eAdcz3YdO6XEHvvWPpflGCDR
1r9udH2bzywNS3o/caRXz4gLzaeveipeSj79gh6vBjJb7uAYrODHNTDlOvzVm4vP49A/+gu6nFI0
iXBJtm9r/t4t/nfSOq8sZu/9Et/VoUi72dyMrt1xx3sxNAD7uZlT1+XuPlT8LQIwB5boXeUN97Wo
0C+a6YdjTqnCfrxnQu3y8bmJCuwfD4UE92ny4W1H3rsr+i9VTJ6poDsmdZjMnXyiC0C2sb3zvVcS
hAdkOext6d+2XoiLJBa/TKa+i936qUAkyVza2zqM9r5EcC+cTk6D3NXmSJHl7BByX/NGgrDd3/fA
D/Fe7wruHju3vALQYi/G6MoQi/xle1NwpC+X5EYVwwOcI8WuE91+5MURQYqpqMRXDLdkqfOHophf
c6TkIkcvXcjXagkfQ/jinCBMoKdLZ6z3mAY5JG8t/ruM43sBtJwbTQlpH1jXXQ0LYhIruYeO83Hs
ncMYyPsCXUrIdo/Qn71BUAXpEWmtx/qhEPpqrH+FwQ+PVl/gm8laccprxq6x8q+9vE8DzV49wfFF
yxPaHGUsnr3IO7oSaTcFPqsQipB5TJc7OBVvPeoeKuQJJUqgTSNt6tve+DwZveh9JuUhmrpHOsJx
KCf6DlQ2Dtmid0/K++WUpWGn64K0t3MsDhoBBUnjtsgKl/5npGI9tma5KnLvubFYSvkMEyK8qdjO
e3GxZ274iNUITBjj06SjvjwEo5tfhRxJonEAr4bsG4QR1As6xbib8O28s8EkkmIAX250GPu6VHn7
jPy2WCbtYJd8P45e+3kscd+UQEoTPg5exJ5Li5z2JDTt+NwSMe8U79D8la7TQcAkPuc/fURcpy1w
I0GK/3fsnqdmdh4ZGcFNFqqDhrR0CMZ14/Zwx/OoCjPBKH9lDeJEUs+PO4QW8DpUSeCjcr7EBlmn
CUwJ4IiLkoUNHPUyH5KIDuNnNk3tlyYuwLglDFPqbgFOrUsmLpt90LuiTiNG7XBjxDw/5kDj0v2c
Q0907XdB/T3CpfhbFOKUrdOa3jM2OHee7ViamxpbqEnZoj30dtTOviExtjP+QqqscfzhO3WgpQ5n
Jr4C4+sVKaT+3VvX8vHk+kc8+LS0t7kRUTo3TXvkHp6482zttkdaq9HfNTkIp8egnKf4VjY5qX4F
jt+PT6Rs2LMtYuhQPGQR02SQjvzeW26/57nXfomqwcU0IdnR4t70DkC/2e4lVv1fcy0nslO9jO9g
cnqrmti5GUIk8u2HXvkYYpMTj7u6j+AfhRaLXjPS+Yd8GFt9KOshxlw+el+EF5Vfl5x3GDY1Fszn
oe+74xAS8ayRP/6jKACgQOITt/R2amL1u2h66u4RCTV+hSXS/hJNqXe5KardUrf0qJ2A3VfCej+p
NzGJdqTdVUHc+V6gFb9VkC0BGzfo+wk5oj9y1wzscWnrOOuxMD02LFBPYHa0z3Oj1BUbY40xyIKo
TYcuwBlfbrV7lXc2Oi68IMnEmuhV4FEYpaHGvoH1y0sP3UV5HXlBeFSlEjvk4nzThCEPvbJUBE9d
rMXXUyCkl7g4F/0xON546Me4945DjzyHhxGkYburJyzEamYdxheLWyxMM6sfAtv1ewcpZp+48c1b
ExH7wno3/NwNpLnGDYB/EG1rMjlwcQCB20P6ejjfY8KcvgeTo3tEUZhyVw1DdMUK/KZ5hn7tFIic
xnHkfPJnWDLmoISgN0QtYv5wnDnFMje9aEvacteVsz/hKiiM6e3Cp8ZPxdDVv+2imke/7Gew0Sd+
0xoTvoW0aFKHc5JCZklT45MWpSisYPgC5BHSQisKWtavgONuBvNd1CIZJzNKaX0vIkZsurQaU+9s
ayqfQAmxyFdvRvU+2ilyaYK9Y/Sm45i91iJ3+Z1CWHEBezGy3d5bcKnFDomEJEwjtyDTsbLC8/e2
xQYnT+yCYJErC2f2vF/g0nKSZbLy0Yf+t0+IDW0/p4EPUtgBmHTctvLKLYoklNzkv2t0VOMkbr3U
qgB3MhyncT83EkeSx5qZYdR76YHG0tQGIqyYY4J4FECONWkVVFjE4qhJW9H2jU4RdOf0U6qkw8eE
Md/zsOFt6ZMoS+9bTYtnH5SgdCiUk+ODU+XPyLWapsSneYC5z4TNZ2u9osUGMCoKdSxyKHSXgPvY
wOSOIAhNnwcndbHFrm8QcK7lbsQs+NTqIhe3pqz8NLaL1YdmtnJOETHsOt+x4RnnO7cpYi+LIz/0
yhQOnZbdRqGJx1/jiAjDZ1M5MGAY0g/xdesZohmkRUAoL+nkNbG4EfVYhZ86htDeLpHdMPa3ZvLm
O8wx0XzwREnqvRGNE1+r0fjODlGP1H0yihuQzFDZXyWOEiPsEb3JRdTaQF8QHFBOaVFRg9P9uim/
F/b0KWdCHBJlrFFtlwgws5bEbb321a2wtdhZniNbuqnt4u96hg1j42IjD3lmK+L7GMy6edfm0l/u
So28rcepZHbcsxmh2PsIYYEWdW4Lu6+aaA533FBdXbU5GL+7uWvFL9hQxvJKNqRUr2ibGewYhDuO
KRXcHdMcA35KXWUAUivcHhssAoUkdLRIgaxwxzkF+QH+z7BP4WXt6A3zhqi+amE8GXeIZ1vYPYIW
w/e6bzH5yLnk3b6VgdMkk4SJ/mDMNPnXTm9w9OW73cB2oFdG5VWvu1HtfMVtkAiPoA49xpdvDgho
dVLahed7f/GG34WhJEayjh/UP5aOi1cMLL/bKZC1H6KelguOn03fpkDKNF4ywULVHsdhDN00MnEt
U2T8hfwA828338GR00cp/qnDfgwVa2UK0wa+vCXT0wtCKTF158AUvS+S2d9DRJdXLUg9pGNcAsSH
honaK4Q8zWEazqUDAkPlLfewfBSHAd7xfienKIwOJZc13y0nvEGCvkHGLC6cMdh1TZW7NxRmeT+B
3wv/T4FQCXF0QF/SexvLWe1GGyFkBk801YEijgRSyB4Dj1wXSpf0p+8P+LDxcbX6LW+EwVdBRZ2f
ZaDonMmgmZwrJpDWeIW4BPspF0Eld3XtieqE1PfcJGw8TG9FUObNzguEYg/EVPk96SbnGlqv5Udc
EyAfDFgBE8APcQqZIfZ3AOJH5rqIDPMOaiC5n4CjSt8wXxTNIfeCGvziOpruOzWE32dsi9qEozH5
zpKc/R9nX9Yct45m+Vcq6nlYDRAkQEx0dcRwSWVKmVosWV5eGLYlgwtIgAS4/vo5WV3dXeWpW3ei
Iu6Lr205pWQC33fW916ser9XtR2mI5rjw5cRRRFJUdMINV3Lqv18jytoL9NeGr7mG50MzwKMGeWx
cp2CqI1OIsw2NYvv+9gmMazb1SDgtJauTRO8i+GxYgEGLYWMgPnchI2gdzNr8cSuOmrtYR8pPpzg
DyN5z3xJzKGf1bDmqgxCU1AGmeYhsBtJsBDha2ODMJBONzuOdGSplQOimec2LFNQIHK7r1YyugxW
w2gvNsf9jtu00+4DUt/nPWt3MitIM0nYHZhiJc0FBF0iFUGwf6pbJ8scd6mHoj9K6Ov1qXyEMQlZ
603QWXoLPI1/u46aYYqBPPKpq0k5HXHEQbxcVbKxmUxaC0l3FNIwhfOIt+lexrS8abfRihvhJFQC
y4IfXBo32/Td6c753C+I/sy965GL4VgHKT7XGLpu26ZyJI9w/Uy54NXoz/joMn+rJlj4IIgkKMeL
cSt9Fsla9VmEhRKbayjLR+MrUt3217DVVJRQTmauj9zPfZxKDhxD2EsylhTT5+rwyGperQipFSCs
MiKiDYnvqpffJ+a3Po2ww3WntlS9KHZ83nUWNbV4RCuof93Wqzk80FP/aQls/NRu0EFVQdD4dKBL
LACfKALsB0Hp/NTXmJKw+qKrCWdNQtULED9dQ+jW7pAeMMX3+iKCPnDphkL6sQQ85MXap3S313Ng
4WW9t2lT6uspvUwzi19RnTkCRkFneNt+aMjkKNqc7fXunILBk+kQ473x30jgw2ZN/RIN7d2yOlXp
dEUZtDwiNQTg7op4BnUf42LWH6SaFn5ZMH+7J6dxeJ5mvy/yZuqQZ50PS1huZ4a27UdE2Sr3Yqwt
wbRsYO4ZYmUw5f2o6qjjd/tsEnIP3GksD30UhMPtoKZIJ9jVtV+adFnhJ//halXrB8qQmHFaoUod
L2bhvobNHsWqWJfklg7LKOmJMun8Q+yGoP8W1muiz1wzB2irrzpdvdllHM15gmxEwx6wqf21DGjj
n3TbxdU9nJ8NOyF9iOvLNIZovS7aiWgOM0vAyvcdRUErltpxnr7PqOOuMYMmNGpuq8Zv9mihHApV
CsfCTApnkRSTzngywuceQ8gtCzs2nMCSz+GF2Bpl2tlIgxYjHvwSSz50AkloqFhZ3oFLdLh20UTq
bdrBKM9wedeh/tGGnVmeIpug+lUltabPMfgZ8pPAABGe4iACCOBHfBy/qwSS7iYVrWnr7zN06gEm
KDa065K5QUTjiQYz2b8j/Lryp9JWPnzo98XRG7Qar4/C+P7kQLPMZ+wIvPrKZsPLT2SMmf9E1g0S
bpy/wYQf+sLUDkDN7hZ5tWnF6T6SdOj7oHtIhN/XtwAVmAyiHNrDNZqXsq9jnYlFTfyuLvtw+96O
wqpbzxI4VIDwLr1MFd6r9tDrWiXvsZ9K+oIVulwPM2bt+ZHQIAleiAuT8nbodDNeZB23ey7mivRP
GmEMWCKhaUR5TOo4PCfJpdlxlS4pcmH1npuF7GucJU7issPhHpCTLx3pNNhZknCTJhjjZsApaBHE
0sGAi0ZHFS+8P65QWEc5r6qgzXuS2PK75nYB0MFW0g33thqqUKboElkt1KLc41iDrMrSu5jW0fxA
e4Jw+d1WiXxZbYjEtYS2lX8JmEnw2AkSQJBZ86pBunHMdqCmOP73O6uNCVZAe/GowSWqtsEfiCM3
Xnw94rVcFbCtugyodLYvmExDZdOowRl6i7C9xkOi0V9PAjUCDOUZ2jY5K0ZShjZD4cnUfmpaCES6
cz+V4yaBtODBe7X4oLHXsRk3BkSP4PZmmdDMkE+IEds0y5UXMY5EwWcNCw4hFqhmMI/dfNOu+DR8
icm4zIdQtJpmGOXcehsY5RuMQ2o6S8zLi08Z7bv5NtFLUpus4x1I5QVSPJ8jJ4FOx8Bte3wH/lnE
HwmTdiLppEs6f0A2cuO7bHHIKzlHwXAtXwTNzrdP7YJRe8m6UjegqdmGGvsbjIcRpCkeLNjDEPKS
XSqm5PJIw2ZroFaKXaWh9mHIe3Pp3NtWHSSmH3EDk5nyGFG0880h7vq66XFX0RpIR2K6PjZAtdtx
Oc92lSrFSM3qgjR0IPjGvJcF7G4TnsQriIFaBO5sEa/S26OOdAB8lQ1eYUiyCPOorrjo7LDfpaEy
dfhUL7t1d7PnJLpF+MS0AyjoB0wRfSu73JdxzW4hSGRjAVhhfCv3jiW3GFE7co/yJ+cP7W7WBvc4
MotvS7tXQ65CaBqfqQsV+751cZBkGMOC8GhrW0dnG9RrgHaRLdxOoYxbgCQ1beTDwCYGqM0HU1ww
xlROB8qOSDXz7WHHxwAB9+C2QT131FZHVcfzkMUhqTiseK6tL4bE/hWCC+yVZQPEI+8qN/DDBr66
LDq1GHzauwl7JSRX0ZIGDe/2pxL14LRAm3cCygIIxlBMW8nkC6ypkz6JnVT1m98j4A1tBE9uWuIj
6r8QWEvCg2ni0n9oBZaAj4JSvj9XdI/pQc1YnE+oQoMcA3YMi76TPmIdJvvIQ2ZPVg4wFTkWAW75
UZKMuXnzrwCd9ukevjZG86ondXngkZ7PXbKu7sQQheSONbyU3QOArvHB1JtqC73GVB6cQvbbARdc
4PJoRlILisn3hGTOYRSu0sVoueRiTMj81k+WtwUY4assBTyKxwqXxONPAFFtc8AQ49cURjfW35Ue
h9+x6sVCL6YJEvK6mkCK1zZu5SkyE3BSgGqqEEJBzbJuTEVnhWukzNqxr0XerCaGRW4d9wb4AFrO
jiCHgj5FflfX3481BzMzm4DjvB6nFTgizoxPfEHo+Guy4HD8jABMLK+pEUmFnA1sT21uNwbPZSV1
9FnXuOOLEgFRHyakjGDekHpenqAxb80rEXX8iqUFO8haeWCZsmQ6vF+GTpU/0QW0lh8TqeZvY41Y
imJa1dLdTOCZrvp3sCt3fhUcuPTME3UuJ4zZd22cJA5jQmn6jyvvgHNEYafCj3xRm41S2W5lFKe6
ZsH0ra22xBxratsSNnRSLccIqP7PiW0MZx7dW1emsO6vIygUKFTHFMoa/TDJarxM+LtLumi2QcOB
WvLHpefA7jUy5T6osQPVMpfTqd+8uCdoF3sK6bSwp3AJQQmE8ZwAC+Vj3N7CG7sPgF0Ee3ey2m+S
bZLnjiTxV45l+RDP63aIKoB2yP0ELBxWgGq9dKAOKKKqhhhK/Ugu7gzmAFkr29heEji0Dhz/L/d8
T3LrNtiTF43Gyp1BwdY3I7tZOiaBUtL1yUBf8GWKmIDyIOjxF6Efuq+01ACOp+6lLze4KuBtfY/U
Wt2GFpSTLfcv5brNBaqs+iXlVpbvbErqr/XK20MgBo+FZNkPQVWHZ14BZkl33LyXNpHMgxvqYnZA
PNJ8F0SEnfo+RCrTNkSov4PRNVNSlt/wdgZfm1J2JVAadBAvPdKl13CHYKaydPwZVz0aluN96j+S
yXcPRo/rDREcK1Vlom49BOE4N7gYlA0zlRgwbpFCRStkztFWSBGTW2i04xMJ5/oY1szeVHzQsDjG
3Wc77MuhXuRQNDW+TNrA3VsDHY5YAzJr3U/B1iVtBgiZIPlTtfed0/4sQ9Mcm34C1ILkvqFYDBvy
CJOLSum0o4bbdlgHptEFD7FtyYXAP3AG/EmLLbyCZH6nz5Hv6gLXSnLXhZQC8GqYfGs6jsU1HjZy
oLQrD+hy4c9ir+uH1nLESIahyDu2tiKN/LLfjoKuRa21LFCd1yN/U8Us833Pm5QMDLm9xhOJ43Xe
WuQgSBahbcM1N5vp4Eib8ex8d8rDUFgDjpNY01KJkMTCqBCgYLkmH7Akx5+rRtUyx5GgdSZ5RB/j
oEqSlM5W/KgDpIWBep6x1W1a63Rs1yTFPtGj7UnOVd5CPPTs5Uhm+CdC8y1gwXYBf1B+lc0an5o9
sY8dUtOmYkBoYt4Ofs/HBuX1Kw/IBSVt/c9QXbksg/d5tQtuzQSDM9bOmM0nYPwhFFULoAiwtgwR
96md1A5IyiK9HWlEerrH5Y1SR5qE6thQL14iTcI71tUOfmuttkzQOaHXgkzgkH0bQ86qYUyE8zFe
8hkdTeexEuLrlmz2Ujag0aq2E7dhsFGTlhjSzyVEfsWGBLNbtSMlGYml4GA1Qsiy1tTqMoeCfgEk
j6VzNEK9JVo1mWRkyz22jrsgoe4xwcbyuYoM4u0DZDwwmHBqprecN/RqbgLaF6UdovrPLYoQ53Tr
HUaXiCECPyCi+tgEht3bOmmHdKz4fC6F2E7V0M/gFnDlP5WMBs+ELcIdktKAOUVM/wA6Ry/+COzt
CraGBqOMM+PFYQ47+q5d7mfOzNPSxDXQYLCkNETs0WLrS+Qhrp9wF9zEdI0hOaz3u2DfoV0CyhvG
eAobXWMCNqwBhK/poUniZk5HdKVk3Wa7O5eM02F262floBsmAGOwLdjkxGHPftx39U1t8wqJWYX8
7maIb4IF3vh2SeYMYgRfTODzboiMpszifj03swbtuwevHv9M0WJTIWiM+r5j6P5kIB3KahiB4Scs
uwONdzSuwqmSjonjR8QYgtoONEqESbWZm0GL8aBhgr2f5qUDqOLKWxqv7Oda9sE9rLHXWXfky/dt
8eR26hsC+j4hhWz36mac5vCayjI9bkkz33MhQ2A6XZTolJimz3lMaIrNk+VOdOa8CsNfhxr8Npw5
4xHwtzwiRHR85P2+nmQga+xqe4dhSPpnU6EcdlQzGKO9rrZ3weR0kNCnZ1vSL1mP7TQTE5ovYibh
Oh9VcAzmwaZESIorllQAwTbzk5rpOUFPPVz01BwqoPUvSm9JOigguikOwhKkOdDUcFQfQly0BxKC
TU93UdH6HgDegJYV0pjq0iNKKn7E1T3aAzJMPzvsxGrLEYdX+Zto7Gp80/PewOCbtlMVKVZgkorD
0wrojn+OSbPtN4qTbbonbbQGn1cdbObgGz4PFFxruaoPRvi1vDC0J2G/h6lWzacZ573XOTjBjaAJ
1gCCyvceAksApyoSS5fC790j/FnEqn1LLMbLrwiAnbdijBOHk68KN7xFSQ3lQg1s4mYUEwAMDO1o
AD1jkVnrC34GXVjsDvWsESQZJc7gdHTC07tkRc7fx4gBSbrd1mDFhD/MfVwft6GvmiceRKr5ifZ0
+BAJ70e0bXkwU/oHtibtWEq30cx4wmsEWs5+GOiUVgpBLx8htdD8poScZD+FsOGLuwpZEw0uf+dY
eylFmTQvO9ki+y6qSXXvkZyNrlMq8Sn72Ucz6zDFL2hwOch55GG++p0wNFiEaCpZhs2aBvqBudVH
nsh4PPZNY1tEFQKKbDJT41A3Gbqh3X6cscl0T9VeLuuNkWTpoQsIq/JuVJWtviBTd4x+LJCz2gDg
tDblh97V0IGlfa+TCCtYtYjgumy34kcHFmCdjhilNg+pEUFS9wOJVnBoQJrJao4OFQAWKJ4up69B
uPr2gme1HY47ygE2KNctyMgY6Kp8k5YhB7frQzzPHXobVMbiuCevQ+A68H8b3aYAoQhmbb8Bwxpw
GaDZCGn2g0Ay+zGMhsGfKC5y+1GuI9pxbzWJsHA6Pdn+hHcAZS45bYKVGbiSjBneEGDnutu1xJBZ
pwF2peET030nzrGhwf6KKEk6XkKzel3gwcDbmkEtiqc/kfhFn5sIq1feIGFgueVkbaKPZqQ4mdJW
xZq+E7mP9Ud8Es38DPPYtVVclTweb0NEckB9wFHjBVQ62aT4Esy4ur4iODjqXpCrslFcrKNx02tC
AE1DvwLMswgEnupHapA0/BSz2tkuxYBfbgAJSO/1BSvtENwZ5FNt97uSejuL1eoB2XjJZL27rqxo
/WGaTOo13MveFX1J2h4H/ByEjxEIGiNScJ5M3CFaZ7OHhSGL/lAZVM3ifLYtny4Dj02sU8y5e4DB
RJdtfWqc59uPeQaui/lcuJW+BE6Z6VhFi4BEGXwb3w/on1flcYt6ARgUhPtOPyJqUfbQncRRe2sq
ts7ghCe/fJQJ0Z3NAsmJ6k+dWzAt1u0m/W1ZM8FStseIDKmwedgn0DMWYOiQdCUDyxeDnBgALLZN
HxYO3jAX3+uJLHK54K2D6O7gKqSNR4dY1Hr9FHQbgkfSinpmpgPAqBn4hdk5bb9WldMNdLSzwmez
2UqlHjBXu2WD0IRxzDhRC/xPQCJm5MYLOe4Kn9UYCAtWTogpjIXopbINsqkAPU3Jg5YSoPoJMjoL
smBnjRhdrmY5kS0F2Z5MTbGIaEpekGbSdUAlxmhqX20AJdMjsJRxeGrGpkzeARrL+TluaxZ/rCg+
IC92m1r6ISFY8PF5rhBK9h0J7eW6QqPZOUBcCMhYE5aTmPvkbrHzqs5t1Sb8TKO9Hp6InZCfqc1a
LYXWTg+g5QkpSdb2dnJ3W51szUWEkJ88lbFd1k/bZKsG/K+LQHFPXQJG2XmkE3QxEfPLrmEOy64C
7vhcVdFO3hJ69ascAdW3AgR/uY0QdegAOq8knOxxYHUcHUIU8y7fpVuiBtSULKO7oWxniD4sc/Ey
nyBVURKHMCdxmXo0P1FApyClx2y0Tq3ZqLEAA8DboSe7hfAimi4bSrd69dDDatKeXTxOyeswAnxJ
o7XbTDFM3i8FMkr7vujbjZyhhyAfGl1BJCNHCL/ymgbr1y7w0ButC9D3ol+wMZXBrp4ZGHcUhG0d
uGJZfwgUzhogsGG4gMHpKZZBaAf7uytGcooAl23IjJ2i9mbBcz6kk4eB8RZIGNN3W5gAtvHzwAwg
1TL0Od8WiAvX0AYAxLWKY1wRAMcexxDZOvcSsL98tB3wiTmLHAoj1AMWKDF2Z+Qy8g3VYZZsO8lQ
MMaDj+Gi1u9W4znjWeWhs7sPwDNAS7PP2uTQRy1lGoga+1R4fU51NqNm65yYasd+obHYo2i4IZCg
cFQvZETie8Rq0fO3WUtFngB1RtVBQ9D1SWoEcTwo0M8G+620Sw71Rg+t37hhVERXVBiCfyxDSEBS
A7ewxVEZ1xTnl14X8VXGVbt/BG0H7NdtMIFFm1zmF0WZ/YrmTPMolcRrwlYjlvtmF31yZPDx1fdQ
lYo2m3u8nJud4Ua/aRsxxOeW4/tJsSI7/qHqabClZbc7coxww4Afqx32GaWX5bMNolJf2qGkn0aN
ZTNTjQuGtAnLKXygWKz0eRirqH80hInmBqkVI6QYHbQK96WsWJmNrjb2rUUjCYDkFcFeRzPULdzX
w4AdCFyz1TfCq5g/BivEpVk8iAXKJnBLxuYmRlNL5ru4Q7QMBngcwm3MnyMryBdQ/F0DeMbyMtVL
OyGFLoANKJ16Ret8jIcSGwbft+coMYPJdsH2NiuB+vF0w1NKTpss40+NiBD4VkUBIM8AzoDgEOMw
R27rQOfPvXBAnCoLsZFIuduqtk1d18ThzWRWszy3SMlUKTZPhN1HuDeDQwWjvHiK+6QKbjCg4vNa
r005F3vN6u/7vq62AKpdkjRGuAI59trb/QeOrabMeITvuBh9BZQAob00LFSLUu5LaRz+f7AN3Re+
edcWZYzPjSYdpBGQHRNIIcFGQqtYuWnPCLgYWeDaWEWOQo3pJy8HH13wrrVYPJqmeos0RYcHtINq
yBoet2G2jPPWZzjeSgAiHVC/DAv22NxuMp7Ez3UZwruJVwL3Sl+DMYEUe+NPyYzTMB+iJazyBHTM
fBevfFW5M4CbCrPV0V2EBihQq63ZcTsO7jpzM8INdDFhOySZ7vduwQsGgn8SVPM1Fdin3AsunrDJ
q5Hr6MGO0CFlGlMR+O4Of4FAMOPYy+6wSWVd2C3qGJuAfE+0cV9wFzB6iDS0mhnS8qe2YF7Zu2mF
7jc3Plh1BupGPkBA1wXpQvfmfbLCdGlb2U0+7pAyvqH+D2uP4A7xvZmPDVSzpEvQRFRJgbYBMzsC
GR0QH/KBdYgoADAbD9Dc0pGgnFcvSHw7TyHfCJwJOP6KaC/n67zuaZTXtXRfceM0zQEIcgRhHQ/C
t2pFYSMkoYvjzc3kAcVnCPiS+m5EuwvCjhZYG3KlpiAsumXZR7RnbOMd0nVmc6Iq2L6PfYQxYNsG
7GJYwffqAWe8VreGVrjaFhp2IodKoZkwWIGgx/Mi+vUhgFYwybqghU4O/cLzRWJl4l0+Vs24f61E
Gz2hBqB652oF0JYOMPJ1GYWBy3+bwJUm11xJ1PStaFyDP3SaoVhDBZAaX+ZWEn5bAngHXbZ3QTY2
TsxQwiSMP8P7CQrSsK3qUeY4JLtdvwQr7qU0kKZ0W6p47crzat1gX9cB/tAE0zKTS0E7oMkrllaw
vuC7PaDuJo1xGYOyj0oMwn0KLfkEX+ZCJjPIol8jXn1x8bTBh2WoofWAGDYcz8BWFARvJaoexRzQ
fGRVO2/5/0JKugR1LZIbKOR1hitihxg2FNCvKHR3D3546RlqguJtmp78FpCiq2pQ1i6IC7TkQF+P
UQd6pMA+Lpv9StbEH0DMTB9Iy+UdcN35y1KG8lEvhLYp2WegOC1pC2U5PQxDuB0hBOqfdo185dlB
+04EJWkTyDhrkg2grgfNAa1acJ4gUHnio4+zwEEsUzcdaHtjJ4YWDnvFb010BBhlX+FCt8/z3M15
pSZxN2CyYamGagJIL8APvawLsPB6fIW8akKL0OLQJ8i7I5tt+THalTokhPaQA0dbOmNrSf0YA+0w
UXW7CwwbVFnzqokcPqmgXdMhUtSCXzMb5LoMOKlhbaZnGmRrAlxNxBXPXNmO0ESvlx2mmhQr8Z6X
APweo2ldXwaoOZH5WJe/Y9j9SxzOP3KV/OIM5ZiqO9M7XfiDOsKyd5SH8JUUIc+iIrzBBJ5GKdyW
N20+Z+VdeJcc4dkroh82w3mDVO3fsSv9hhtK/OIQizWbVxAeuijVZ5LgcazuZoj0/rlR57fcieIX
k5hBl4MsayEOFKdewaEmRf+nqSHgRHNxWoFx+wQhKz0ldJgKzHBtansYiRfkUZpUQGt89C30XFiP
fv81XY1Y/+gH/4u7bOhr1KNvsPnJZQzdQfskqh4NrmuAqiEWqhRo8x4fkfuOsODZKzFl0CtUMgPD
a6bf+cn8loXpF/OpWne/1sEoDlgYUQxdV3y9iBJKbkxH0RGyUZ6c/vl78Ftv8C9+tHFwm4sY44cd
iJ14RkZm0+W0gwbh2NYG3Og//2d+w/b2awY1GPRBdksYH8AWhJAB0b4YQFv+a9/Er/HTdoxnh7jJ
+DCLDnIEij1fdamwv9cg8Bs/JP6Lo8wPauisKhFOBMAhhf3lVMrmHmmyvxcG91s/nl88ZB7OTugY
eXxIoqGAwRPCaXimf+dh+q0v/stRUq4gTmNs8gcFFUCajDOOvwp47L/2zv5yQoStZRDl4mcT7h1P
hQf26XbzO1a+33B7818OCD7SboGlH49NBUj2zfX1dfLiG/JVQQnA2GInOMIBSPnY3v9r388vn/8q
UUDCUPp0ABocf4qG0d03FHzqP//q9PrK/8Hxwn/5ZItmY3zeVHSYmnIQhSODNBlKruL2jXc9xp5y
SJSHstG68AGs3N58oW4nZc7Dhqm7KmqseonwsuocVOMSqP98G//tx/q/1bt5/M+X4P7j3/HrH8Zu
Y61A1f79L//jxXT479+vf+e//8wvf+Tm3dx/697dr3/o7/4Ovu5f/938m//2d78oel/77Wl6H7cP
727S/i9fH6/w+if/f3/zD+9/+Sovm33/8x+/vXV1nwOUGOsf/o9//a3T25//SOPrafNvf/sP/PV3
r9/Bn//4f/q3avz2h8fx29u7q/7fv/n+zfk//zGJ/iR4gghDiVKjiEbXBJjl/fo7guN3SMw4ldCx
CR7jd3qDfQf/tPwT7FnYl1DvTjn+Dh4mZ6a//Fb4Jx7iS8n4mmQaInDnv17g371H//Oe/aGfuke4
b7zD170+lP/zNEGuipeGRnkKywGPk/jXeHmOkoMZGaweZgW1uOdqShLkQmNUyqvaj4/hmhi4e2mF
4X7qzVN07XRkISsPSIZoCo01Nv+bH+FfX+HfvaLkL6PB374mvCCRSAkygeHeTugvNwuJwXgEmwwL
Qx0sbiDL85LL8gTk0p5gBmRPHj0K+dzOqJhf+/gm7roOdFGCoQuo9Jpua8gydK51IIc2ktJyqxEH
a+Kz4jPaeem+IJqqGc+DbN5Y0LkfK8iFQoIur9IhmKIsQDatz1alS1hsRP0DOqLlczjtMQZWYLR3
fGpR8CPDuQWRNLbQwk0YNsaSr99CBkgZIlzI7aBZCyCJYbocMQhi74ZFAZrOFLAJeaPtCPNXqdpM
Qux26CvJDr5d3GOtW2D3LmzLn/DXRjnpYetEoIQ7TQiQeBjbpn4YOojrOaBcSAAi/6g4K/Nwgvp0
C9Yxm6APvSzUqu6m9uCgDCfhx2qRwWHncGdbknjgUlQgUTgi8rzA91css/7qgp3kKwuhpFVgtONY
9xlf5JphBeofpzpShV0GW4gJqS1Zi6D4L0Ax/Es8EJvL2kCBKKi8kxGq2WDciDH37Yg3Crf6UEZl
d9sByP+IBa1+aVQbfFqWAfYUGY3HQCcShp8lyQdjm2xvyPJlmUdz7Hd0WjDkohfKJd17CeHhRQpO
sSLYMQvEvF1/sO1BdFN1UYaqe0DZzQE13uOnpAzGvGr8eiXbZ0RY9BLSudreEvQ1Paup7As1Qlor
JtfnC4IRj9s+BVgPg+bRtq3/XEMCdtM7DyQFDFTGVlMWDdDRE5StSd4NqnrsYjkj0ef6AOhEHyDD
6wsglB2kSIRmO1jJnGMHv6jRy5tlterTDt0VuAo6bxdsHSZt9RAeQKnRQ4tt4HFfhuXsPENKlPLB
LfH4lgLZTE9A18WNDEMc1OZKJlbBhFQRKFDKSIgPa0z8Gaq/Br7kOgZ0AoE1nHMkD/sBZr2hnrNx
hhsAsW8rlJFiCODgld3LPgLtSSAnLaYGMMVUDfzIOwX+GCwWjMVrdLIo5sg6kCdZYxgE6dUAEMUy
cKJgTNfbxAlb2LVFoVqL7vTRB0nhGxSSp67cED2lu519hV8Z6o0g4Dg7yoSpNLAroPu+27pjczWs
bZUocSOPM8ieDrJ9uQ0jwJRxvkeh7H4zNwsWmNYvRxur8Q6i0vJhJ3qFRZ+2582M1c9OIWJHYo/M
qNzLM/JpyAMAsOGzwul73CYHvf0EU+aIkrBLD+HXSSN7/Q5mUnxnnWmrYpi1ugttUt/yxsdHv0zT
jzHSwwcckAkEzk3weE2Du6EC0JVUEB1ltp6gu/LaTtMJs8Z4pSynCeWRlYfrGw4LKL8NAl3/L3vn
1Rs5tl7RP2ReMB2GV5KVq5TzCyG1WuRhPMzh13tVj2Hce23AMGDADzbmZYDpaakk8oT97b22OwT/
u1FJv2/X/tTCa/xfj0pqZky+va3x6AT/H5j8/8Dk/0hgkvn9RTMYDoR5hv8lyLmB34DoLUWk7Kkq
6VS45ifd1c5/kKL+q/xk0q3uL7tcxfdA4XRUG16zYZCFMYXyLHkytBppZ5B5iweW+rmelI1tV+m2
HXM1f5bY5/RDK7PRfzEIkzxhicHcK+TEzXUmPuIoBvVDpqirGNfhcyZ5uF2NzHzw8UpvoPat23Sc
xcmTfnV2HXd4T9wJ91g5Gp9j19TRCP5iU4JJ2KRj3NLWh75RlO2zR5Zw79OzvmsnlQQlR/6w1ZZi
s7q1xr0Hc4MEMRF6NX5Gf+GPFHr71Qz5fc/byAhvz4wtrPP4VJbO2Vw6AvbDeba+1sR+b5dTb7b4
DA56YzLWVk994tynyVM7nKam+0aKDnEXFGHtD29jWYcQPu4ze0LkSJ+rRmiBcvvINJ3zsojQnM1z
tlRMqLFpUptUXGbtsY+zTT344dDg6lv6Pa7zg1vlUQ/j053Hm8HuDvoyfpc2GSdjvnoigzn12zDB
nVyBnFJmevDmMrDSGfIFJ7hKkiXQdpw386Ax8SF48Vlv5MFZq1DX3JBOdGJg828FD9tKz5bzSVD2
EK/q3SjSk+muATR5HCHdPSHhArxluetz4mk6Bv3Mgbbxo+zfAztaN90zRwwatnSzemgREWa9IiJy
L8gyS/+5aB8VQJ18Dbh0PBWy57zzTo4k6vo70ink224znxxP/pl5Y5QX94ufBZZ4oJUpKrF/MoGl
8qLKvVd7AfPiaO5dCuEEk0X8M87YJFNmClLZTdS2GV/FNa9VNUwALNAiABR84vU7h8B8IJgM2M58
aBP5dY2+HWa99y4OruRTRyEJje0a3xWzyGD0e14lW/iPE1UAF8+ZLqrTzg4695NNt0jkMozdm02x
1yxnODbEpbZdYcgtmYIsyvBjRaLDWtJII5oWV+E1ri+G5ie7nGFA0EKBMRzOw3QfdklQMWy6lAMd
B1FVtJ9p79XRACP+elhKI20yxpsUPsBhNMqrJ97zKhl2s27WR4whHj458geksP0L7qqF2nZX3JD2
rUIAmHdq6n6TJL5jt6cmua29yLLU/I3BSNr7TNXLb8K0hRtWeeK+ZSQFQtefG6zkfozxN655jxYX
m4armC2h7hO3DJhhFU//EHUWHFmZKhaiOEhqGoJM8nVxAyp966qcaX+Nccpp2ornrKHLs9Pi4K8c
dEt+xYqoDtC+BEDETV/Y+maWaedvTDphxvNfCWmV5T3PRsXP9E9Keh4z1w1ihvVgTbo6FcGaDgPV
iMy+tyS0jdcuzadT5Vhyj+Fy3vWWbv7qRKZvcmvWeub1Ocfj2qwOK57WUKOAaOMW3K28dmFAE+vt
1T7u2a9ClKuKWuYLSOPtACUNenVUdZZETk6zhcgLoQvuNCMcAt+uAmHia2A+x2unSp5Hb/TS8yyk
SVzDHWQ4eWsXGaKuXzRnXbsgbtrrRYPL4C5XZcd3IZqHdXJwwM29ad20se6HGfbOjTkv/lFkRXxf
a0V2h6N73bW2gs+T6Nxa8QvuhVjrnaPF1kH3hplkOJSx99pu3Kj3a9x7KmEMJGP3sqRF+tK2Czna
dp63ZVbFWwN5xQ64C/XnFkfZySGlNAZ0fHP3y1odpwOBK90W+JVm8kx2UZ2KunjGTqjvhlg3bs1E
p46yAWRR16X2tpoyPsqWSxBH8PaSFW5Nz00/nQSELCAuxfol9X5+I2y27CaS4YfFSCueNUtbIfFg
0bOdRJ3nGI2YI6baa/ARNWO6G4cqf6CzWoOLO+WnyiOTxlgVF7MBi4Tr4eiey5XTMN46rdwDVfAj
s/PxzTtFljUo8qIcAkb+1h7TpB+5mid3MfvWaViumcKM2fzOKmtq2zTvvTAmLBr21JD1trILvrh9
ng/hYP6QSjqYrVszR5k7atLXQZGwFHpEZNd419yiO8RoVhGcR/GU0WiDSXCy840g2Xj2qtgI1t7r
Axn32T7O0cbBMGXPruYvKPkdmcJgMNplnyaN/0bMyd5ZWaYdyBBn0ZDM3a5x6vng1IXJ6tEZrwkA
6pK7RVW/uIRGHy2pGwd65/ECq7E9lpURb/kxLs/GOIiHfG1Yci0P2sso23HXstdcUsxIG51I5S+K
jKoDwcDkSy1muq1YCTZi0ElM4ZJAgZB4zZbRCdTkd3t2WvfQpjkXWjPXQpy83sOydvSBTO4aJn2f
RZq0GfXpPskhukzdCH3QxittzU/uLLN33ZIlt9Js3hg+bpSe4dyxTK5mMdd7M5LuMszlLxIQ8VvV
eA4tKly8J6MYSd6Pxt6ZPUxE+MOx3q7pJpuHcu/3Tks8XScpOzfV3i374Rz7yrgAnbZOTptqoAuI
wxP4TF5SNLJ9i1Jy9DSCe4szxWcybM6zLzTzZsliNgtS+Qc1OP2XZWb1OcdOuIaSWESUTwQURFe7
9wC/zEOBNWxXa/htfSgPMR6PKsE+jas0yJiv3sCyazb4/cRzLrIUO28vXoHAcCZxBg8axuqVNX5E
bXKYmBHjCAl4GKhUff26DtBXcH1PmA8yHFXIACeHbP8XwIwh7KxGbtoiq0/p6BW/J/zcN66rgTsi
A73La89kSJ7zHeFKy/uQwbD95oyZ2mXS8e+7dfTCWeny4Amu636cMoA1teoXuTN4OnzX8TnzuxnC
xNCwrGkOprhigHWVjeaTO07+hhBeuploRMVsZqQbkzz1jRk7w6MACnLQu2UI9CyrdnlOpBHHeu1E
wjb0b03rrXNntDgSB4jvrpGaUd1M46bWyomU7GBysGnYvUmnQsltetZzp//tN7F/4WPVm7kok98C
5sKupO3kbh4d9ci8OWWXVd2dhSH6tkjcxgjVSEjLKfHOW+TFIQWdPV/mD7Hs4AeQbjtYoNX2C9y3
F+IG6kbYSh7n1nIfp6wG3zPrHqE4lw1DuvaujJUVxsOVnrU6EsxJT1I69Rp5zy252+KQ757gMcSB
nvTJbR77JvjrDlfsIPKLTSaGObnqnhi0VzsnI0DcKvy+tsbmvekm7c0ihfNZyOskL8Hxt5265QoA
ree3zE3jz9KlXmfjE5S+HYEpPU0gyfew3ta7BsfHR+uU2WXMs0NsKP8X7qyRMckYHxRRyb3lJmWL
7ZLgukgI4QQ5ifMkAKOdHIHatZ/DeN2xHOS9vdVbzU3Ty+XZMREyqqZRB6a43XZmOWXQZsI+nHo2
NUulW23tiKBqDfIaufzpMdN9i49eDGejX5uN2cji5FvKe3adojkYS4H17JoNiAGP/6I2Yzn2vZbv
fFW1e1VM6smci+wnq6vyscbYcMYi62xJUTkfxEfW285zxY6gcOcGs0s4NRztVDOx6HJf2eQjCJjA
GjDcH1dm+N/AjBps3Ja2yZNJdhHcFeOW43OyqwEYmdg2e8wSYgLqbiXKhq+PbplC8HKHXSPM+NVA
XLyZWlpY6jQfsH3MI48w4f5gNWSWbjuNcqWLL9wxOcupLV6LBibLQPxYbTrQYk++EMYSYHXLu6Co
y+wM6C85ubEy9tA6/NOsVrBto2FTVTjkFltGumbGDXNADQOAaymgR6vSX906ty6tpk871za0iM9l
/BRIY0PoXh/hsGqkjbEG9/qdTmCW07ylsZ21wnwcSjM5UrliPrEMVLfZbLS7rpXTt942zc4kzw3P
Vi9ITDWtUx+k5uqPU9ksTKqS60tTsx98Gl7vbjMaNVrsWwKgBi5njtBDPvRfhEm7fN8nlfOqDXH9
oczWOwgy88/xskyPjiLoHurGojbJqrw9K6FL0ALay8EYW/G65L59Eye9ccSem92wL5K/zlNrV+g5
55W1T+RDMzfMRHUcCp+jsFSOlSQWEf7V5B5mg3+wsrk8G6JNLnkvSeBXM7SocSCCbLBUtKEYhfNR
LxkllsZYKCZLqfzB0d2GU5yXJ1PW45Pf6Na+XWf7pqod+6XiqdWCa8j2UOCYCKZ+nhQaarzemUbX
7CtXS455UmnBkE7mY5fpOlZxy7C8nYVdO4+EUa4P3NPUmwe160gE6yrb+8v0va5K3WOP88IEBgNT
ez19molNcT7IDdcNxbDqezz2PYASl0h32XoyiRzds2fQDaW/d5UPVgvThn9VRX0JESn2dobfqueB
GBELjgFCVGEAgS/PhdHy4AjKrN1PpVZvFk/VKdhIeBuKWvNLn3bxXbuu65Gwu/5haV2DKXiOD+5Q
6qcxnwT+QsfbEJafTqqjD+jazLUnEdHeLoND0h01+MiyvexxrEois3EVlVzyXoSZOXyztClzhKuj
voYL1KTK3izuxDPAyMW5SN9qvgFdqt/slutD4arqbPftABWOHzkng6m5L0sRg2dt6Aq1E6gBYzNC
MuvxIyI31vkRycMH2D1qbJI9ExW2PGpt/GDOeudkdiK/J8/fPBD48YiUiH78yrjxwJ3UVtAcla1b
ZyOvtW82WHgGWk+AJyDftLSbyUo5QOodOSUunjjDgnHo1JcNu+BzrfT63NBZeIeBbtxP5iB+6SX1
uVE5r0AdstROX1e22FfBvIQDaDalN1VvqQN0qpa8kqjzQCzV/FJMjT4ERldiisZZpH+vDi6jI2mQ
zor4rY5a0NYmUU3dhaNBYsD5neWpwDA3x3oZmnkGvzJVJCrCYYr714FsIbZPmUOV4bGyTrVvywt+
Tw//Hz7yWxfDrbdhi8VDomW8rt2ge6fR7CU5nJp/otaZ1ZNGGvzesnTxhpTZg0ZRxqDjMx9dKG2z
CfSroZMWpr3bPUEfq85tC3iGmZQ/hCCxzBsOUs4DwBYSWFUpCpf/NmQn4SbirsoafU9hLhdMNwVt
qmV4EoF3OP6BWOEcNpiYv3rNmR8nt0m3nGEdxJS4gWlTYKL95evzxO3VmdNoItlLFmlAJ7eYI3Ij
IH5HtdXUlj/d6GvfdMKC23carztBg+KHLIaWeUtTEYEKXF3YBUlhIi9BplbiZ+Ae5MHW+WKBPY1U
fJmgLwnQYaKMsKti3GI0JpKDpdZ1twx6dTsNrnyZqklux8HCWl4rfPi98Q5KVrupyIi+4Di2EZw8
0D6+L3mi18GOWnCnuOd7iRttRKI4lZzm7SDu8/TN9Iq53pmlTDj0mro8CX8RsE0ZgBx7ag/4lCNT
pgFwAl3Ktni+/o5T7I4deD/yl1jb3Awlx0m84h3HXXwy6jQ7F7FVwYLmcVgkYBKheJ1H/hwifjJe
MIZUn0vdpQx8e3efK9We2KEkM5tOf2CdG3frYnKLLctxeeCj8vr01RQ/IuM5N8QqMekyATLu+KQ2
36FNptCIBxECpdOmzdqmaIGjvhg/Tp4bxQ5TJ/QbBI75GJP0FPQujOUzuX3OOQO3iGaGFQMWKgPZ
QAbjNIx2fyIDot1Rv7quUZNU8RHbr3yhOTy+x6Ze79zaGr4LMunbXivifcHlTiIN5TyTOSEtY0On
KkEKB/TfhmORRELKPUCW6zjcgFZoCtyjqeCGudqg312TnrQIMjJjqHiV80abTBufpTGeCE772L2E
cN8EuAoEPNF1Qa9DoIDdCe8qaJZUPvSNx7Lhe0yJoNLqmJFXrZRPIocSEUwLSdDVQc4M03jq26Dw
0uzHrJMiHAymo0N5HekK9qZ72G8TVZIeCE4qn0Wf0HJlYXv12zxfw8qyZpqUK/LU87yanySpikvV
a+8NTL9nw7et7ci/Yhx25LeyR4gJ8yrrYAVSu8PUmd4rxQknS0T3ONuTs7MmI9vXOjDjuc7NK6+l
fWattWgsmOY3j9wBv+pE9x/7RW+JazFYxrOJFnY9ZV5xftcDaJIJ52eUy/jUrFrxtFY54KUVqhL9
2ElNHmVebrnhc5YmL82IPfviLpJuWlkbIJOTjhe66vL70Vs8izV9XHbNUBVPFRH3izv28sJ6yAnP
9bMOWItt7QhuoUZqmj3ukGRwKGo80jeZOXGl0cFZHZTwZBQXlQa6jGK1zcL41eEZTtcLYS/jiDEX
7pVWxhkSSllz5sjLY2ZAZ08Ncld85BKdtI3bjP+VnHLgoD9GiavKO1Os7s2yyOmjGT1cegWdK0Hn
Td69qecUnU1NMt/rku4VIRP/0dTs+Q4zgvO1Tkv7Pl55NJwtk730evU9Dx4FsmIs3ts1RS4YF7SZ
dmjXSzu6YzSLejqgnnRI67GNQsNy/dKVczFHjUfBR2OW1d2Etj4H61DkL4Vdlx+oaF2okWHaulCq
I1KewyY3NYRplTr2HVdWppkDebs9jBPl4Ln1h+PK63S/Zi3OpaTouqOIteQmhvh+4ZGzXiHEGPs6
74ujWu16n7cd5w2jU5fGA6CVJ3HztGTKPfdu6XIEJmN5rAghcfo1yv0wyGlhhXKsiyrVyDvYV6eq
KT2WjskpNp5mFB9pi9MQNpa/E7ZdPqO859CkIU4e4MJNN+g4y1kaZoMI4tDPRufb3tVkhUTojzZ0
cfpKN5WGP6Fx/lTkJtmez1wdp5p07JX1vZ1yTOPBPCwY0Vv00g3Pr//C+jJyNFfJ+gS6XHtQrZHs
0G/F3p/Mglx8r+uIcoqipus1BkEn4Y/3yXyD1DPt/cFbH/DEFBsSnMYjV43ptlny9sEgncaZYzGI
lYNXezQJE7+mvuH9OLMVv/jX7wItZSjC0qjyVzasGZlJwZYUJqQ1TNn+K0aG5ThX63Cq01qLCCug
MlUiPUCEqw9NnoPdW3hsWCXIbw+gG2qdc0RYJXl9GPUG41wBtpAzCQezrZcYy73mTwbu9qxGI1iW
RxRMFyb2ujB0YLs3L1zxcsFRNE2igjAzYp1prh9ysBn5tKsHs9HJ5te8XODMpN4s3zjuolIKNR8k
FhgReWbNR+5JFTzEqilYTuGw4TMQJSNoDSeFICG4S4eG8VXvDXcC3dIJNIIGpz7N8p/asMZH6irJ
RJlLfNv4DXblVhXlvuwzHL+N4/w2vPaqGMSiejYJnrJqsa7YqCPYKji4BTACkWgRZOxHgCww+Boc
D1FqifYWzJzxKYiUb4ycpzioCMAEtiu1s0mGI3QBEoa8MCR/B5wNEny4S1dQZVHhshaZTvDJi09A
crkVkV7DMQ+QKr2zhdQOtsi1G8IHH6ovRxfqL7IEHwyCSOITYi2MZHmoYvlo6pkZjiIhSM8c4mBy
UN2IKc1PXV7Mz7JJ9a2NgzByid2Hwp3mLzMu2khf4RvBm2PUBdQzfRttFwC6X2TTFg2kC8k+II1B
Q8Q+ApPsNBqV/SVXo9vXmOtPPuefkBw6C3NaLo8gJvs9r0IRZejZTJr0ofvJ82JhmJaIx7Ux1gPV
jXjobYz4ShfeVs+q8nbNqiVsCJgFC05TnUvBgL0C+cPbFq3Qtp6DAteCCQaUauYR8my78xKp7Sr0
rcdunNXR7dfuJFOLWy2CI6itHIz5z4qh77aE3nI7J6kMeeEwFUNp5LHLhvZWL5V1W1Gw64a4zrXn
MV464iz0abz1i4iPoigQqP/FQ2yEgFosTBzJsIXNVc6eRVy8Az+DCmlcj9D0B2i3RIe6R6eZZBZ6
PFkv5Mmae1ukwD+0kfPyHxfY/2UzIa+pgdvu79xwV8fiPxoK26H6/IWY9Z96Cv/9L/jLV+i7f7MN
YeI1skxh+MLCEPqXr9A3/ibgy+MQNAwXqAy23X+zFZr+32yHu7aPoOgA3Haxy/6brdB0/ubYviWw
4+FGhOfh/Xd8hTAn/sFY6NmeA8yCbIWDH4uD0j/XAUPOGnTLmoYDCE2XV0Avmr2eZJCphNDAGBRT
MQUwFTlsac40H4Gt4iweJ+WcBz4wTFXaR7b2ZHQfzA7buyG21hcYY7Dq58IwoUjrJXzaP/g3zIJt
EnaFC9dswiR4BYlbYCeETI23nPN4wVZOf92Rw+sM/tgcekoZMBGSuutlJzmtrkS1Eyvzb1o4Lwvy
+6CTns2zC+ld7VJ5cfxIp86EXrvk3c0AU/NuoeIAzF/qZHcpjsbnPo1JmdA4oX3nfmMeaf7rD5wr
+6duZiknn5CRJuzS0o+y7Ep2wT1UhDJJuvcGi96dBKhZoNHM7fMyJ9PvnPO9F+Qknr81rwLVdE1a
3c6lZr0TRkw/4afGUQUieVPa3H05VgMuijqXXXpTgyVLQ8tR8bajXeNHxu2wBH9x78aiZV5sJJyP
QFxrJDVddB27GW+bjpFjBL5Rp2kgtdihGJTBRqEWogIt/Gi3Gud94vwtWsoQ46cQ43Zxm/59NA35
pKWd+YJYFb80a8kveiK5ywDZIbdZuhLgFInQO6gS2fNEvE2GPb7lE2PJ9D3zqhQ2cu/EZx6RamvM
Q1OR7/OHB0U0+KJyPzkJi0FOOpveHQHmZQzKZsRSCZeyFWGj8b0HllfqP6nU63XTJATzuaBo9gPw
pWs9SN+vbzW+Q4xmfm7WQdXGza+88dc7xTAx6uayGkIvU9OAtpuYr60xF2cssyXXOuVIGkycDIOi
DRWHol7bpkDCvsI2C11bLEY8CTOsagWlGWR6TGbNIIb+aAF8dYLCqGdjJ2UMAmboWNIRMor+hmHP
YDymi9JrgkkDQcPJVrq+Ude2QCouGciFmTvHICk0WsF/igQL86HpOqHfekY2KchhRFx9IO9u6j1p
XDUeF0mOd07GBG3eLG8hES63s3JcRi1xSWXtPB4UwK3ui1LF0bhlrpQAljEsorRXH6QRgz9XWDl/
8CzHyCbVGnYDAlut0e2jqdgMWm6325jJfFjF9rDrZAN6XCR2QJG13DYiW+ENCg5K7P2cPDkTLw+O
rNo8mHCs5IHpZO2p4cn6nZdMD1xk0oecX/gmG9d8wxM4HMZshea5pmzdJXLjIR/cNrIZRJ9gzFbU
uEu5GVvUE67JNEmowYeHVRtBNZbNGWCKB1HWz3/1sTPuIJWVr7IX1Y0OxWQLibJ7IPSR3HLKnDac
2JInXLDVJ9qTG6HJNZ8Th8W3tC1ua2uOrz4PbTqKMrX2tVf457pJnA0LchXSZGABaophBTTTF4zV
7sO3krwJU47PH5wIV5wb3fiti3aJrleFW76hNcQ7hN+XjRXJPyvXLclKHlRLt24baDUnq0AqdTO0
vRC9kyrgJfM+pGu1PwlIkO+BsoWfdly7CdznwoE181TxxsbvnziElhxoHfXFkLHZyj5Nbk3Yha9T
a48nXVluMIp8/IlTnUsS4Y4tJoCKE27G1BDD1EbqIx0rhDu9wMemQWHFXB0QZMH0ki8PCILW5d6O
W6K/dkX7T9FoI/DEXHvmC06BUbrGjSOSftM1ptz4qRC/kMPmgz54zXGGvrhNcZ1uyIXK0LGs+Diu
kL/rFunG5H7/PVJJsdWpckBHd/LqBiKhHRUj6VPbrcW7Kgz9uSl04x5iYaWzxjcTi7Arj028rgdd
s/Mz6kC9LSa6dBuvqB4LTzDu/rst+T8zqFv/mCn5D1ub9c/+9BXkOiQUFyU4ubLL+sQ/elbN/Q8r
hQhIbQsznMtxsrYS9e3ZTy1OaEXBsSkEiFdo/Lr7mD9SNRMYnynTkk1Tuv1RrD6cSbfE/kOzg2/u
LNehEEYVy3Kwsxy9abVpuIHJ9z0Vrn7pofQFPS1YoCPsCYlWVsmHWeQTioPPkVpqqgRRYy4vXpKv
u07N9c1kTcRAuS0VQVm09QmhI77Diw/Yu8ycR4+AaJi73Fewfst4Qx0QniwzGwEHWdoXTRQDWJ+l
sDd0Y8jDRIr8l9IhnkPToYwSjpcbrKvWNNtR0BCHXgk0f1+lY311aAirM6Kao+3twDrFWMIsV1Sj
WDnVN1j0icu80evQYyCepNryYQHNorRorYeJ03XdMquDtmpsUj3pDrmh2R2TRpAtbiTdXuR7RHS6
lCxZFWj1DSNy7mDONXdV6ZHXzPmvGhvSgbyqxmfISrFhktV9oaSZQI+4k2IUjzduK/qrzjT2oXn9
kdAwbZx0rRruS6Ttk+00+pdLa/PO8tf8Mo32svPt0n2anFidVGM0u85ELy+qocEzJbBLL7iETU93
vrVOc/brkqqD5tn+Zln1/GSvbCIzBNBg0tqbGCbAjl86TCYBw7uhTB2nufnq8is5afPMuOvPRmXQ
+RFl192rvO5jDJPMYcemfK3jqw0GsJPZigeMLuyC7NAG8YbVNH7Un32SNoVOhMWf/VOfcjII8wgR
N6zBcF/yZXAPAjfOf1U6Dl7ln86EvmF4jq57sEWwqhv/XD+Oc71JM8Y6B8+klT6KjYlrWy/r5Zb5
jfU81b29UV0tc8wEtYNSmxhv3GyrpwpywqZNC+Obq6yfhYS9R7YWZTjFNu/FiuHCATHQGoChw9pj
NyESPbnA8+EoMW4dJDF66ILpQQylN93OdGeiUebr9NKxgD34mc6VGRdHVidnBS3+goslv+sbAf2R
VbhlYm9RamYgbc74SDiDhViw2ONcNfpNWPldfJHXUQ99K/KgsCVEtdK+uarKLcQL3gnisHsxu/7R
X8Yp8AiTYH+uoUv4cf8ykeo3AltfzeNgZIASr7mHmBlTUBlODlxoVdckxrrsPafViO8zkBmLnQ5S
uQAbu1ruJYHzsDcg/diUJaFlUehgH4qE+jFY9BoKnFrxpXATP5VLZ92B2pMI5sMUNBPFHBQubKVU
AqNJQxnKMIzdHp1YnGXZqjuvNZznSlNWNFoeilGC94U6hDhM9KXH4OAsd94EM4SX+XoMViVqQcxX
XyXncYCQXSgxqHxYCX9hCx0/BWObmA+oEN5TySu21/SYn5+NnAjYyUR/gWR6bFrMml22OHc2J8O7
EUPU54Se8ZIWdXUzTdqwkU2y3Ndp0/5w0xhufBB+EuG7y79th9ArE88x8avvAozWW2FDAAkoJfJt
3tdR3KhVjWbkFshyZdjH1MM+uksix5vlupRNhilBqelj+aHEYBjHefAZJOgcmNLIog8HexvCrTy6
16VVm5P1k5dVujgRGuJRYrYXQhyzTIpd92ctd67Luv1nhVd/FnuNVFVA/ip/mP5sBDxgbAr+nw0i
/7NZeH82jqZe5ufpz3aicKTysrbr0JAqX5Kb8rr3OH+2odz24vtKteubrRuYUmsH6BI4JjNYLIqP
LNVkxE0wdQV1aYq7YZni5jB70ps302BULw5Bmsua5DY2S2d4SDLffxs6y3iCB5gdh8FeL6uWI2Rb
els9iglfFpLkcjJY7kOvkVcfF4zFo+NN44lFEYC5kzcDVjWTPjsDEYtWUlAkapmmPbbq+kREszmI
1PZpHYCKEyYwX+9HG38WLEUN4tDQgcVggibwyizzR2stV+QCd4M0oKyj/NQIXpyg7jh+UKRq7AIT
qywREg7BUARKf4C/amIchZ0gswdpxP4nlIX5yQA6cM44grDwVmCBgrUyxH6eSGJFWQotztYLMCcC
t8m9BFpeAh9bRqZ/4BWKjYPPwt7bc798EGzXbiadBx78WCy4k+h9+oBBr7nYAyRXzbGy78xUGB71
vvNe/54CTjQwPcP3Ik1C0oXrhNLaq+bu6uY7el35qOhpeNZbNJatGu0yjbKaJhhwkHw4WTbFDzjq
6h0/9FxEdYzGBHO3W7lhWkDlKJmb0i9G+zQJ1L3rfxSwun79BRWfeiWqE5BTqbZa5ZJDh2TovePm
JQW3Yssd9yqlFtXoEcNEMmvPVSfSu96pvC8uMv2jNwpVbGo3Z85iQXo1N831qix9nXc399MEDHcC
UHo7lI0O/084IyVV8MwCzKBrNJNUep/XQvvpB0jrYHqvCK2JtaSMOP6O4Piq4X1NLesrAQTebf8i
mkO/lA8Vb5S/zVM3OeQdfPAA/gz2n9zBjhvmKhkOVGjkDE+hEf4SBdOaUKvmcqPZ6fhgtEZ66xMo
TLlRdTPbTLr2p64Fdo1M6T+0qVnd2GvbMUpqCZ39PS+9QmqXm9LrB5plCHF/thB0sEdyD4sy7CwZ
iTp2LRbszIocHs9rlNDqPKTzAX934RbjHFgYeE3OA7gY0NgR9GxZAu7X17Kt8OtBTwKJuTgL4qSa
95w+yorCniGG0NtXH3lTowrLFODJ1fTI7XD6V/LOpDdypLuiv4gNMjhvM5lzpqTSLG2IUg2cySCD
U/DX+7DahtufDQNeeyM00FNJSgZfvHvvuTDf6E5bBk0fimHbH4Enlw85C/U+tLb6PSdmUEVG75ft
llrt5NWazTU9V7bEAmkGcI2rGgYjxE2TtLwz6Z4BRl5Tk3tbhligsg8QJcFbBNNdHdKvWRAuR7KB
5ARzY1Jrlf2UmAxKnWnftWW8jqezXZ4SOH/hYQG0OG6F0I1/31olOc7FqaETM4Oyb9V1dxpas7mD
DUK9XUhH58bpnCnkYi1536cK1WQTtsb8AFwtPVhzpV59O+l/JiwF8GoBjOy4nZZsVWislN+5go90
Pda9T9mc10Z8IwLngDv5lyXJ9Wsy5aWFgGmQNA9DCR0GqxYE5WosuMhQv6P1NhkXOzL8oAVRO/TP
jlvmVgQ+rVHUUNl1crAxp13w8K0yjDMfyha8SOJ0mU1YseQ/Zglikn2v+XSFBOYJmmcm+wEOSfwG
PiunfUaXLBVQbNPHHaCQJjvMraOPtek3y6YMafTWEjDrjpfMFHUmrQYbiavjx9ItNhBVACo7ZtkF
inbtNf22wup2jGEKQZdJHfqQRgcQ/daepSPPYBIltBGn0Z8yZIgwh7x6ATLT/nKLKeDOFNZvrluk
r5bTWt9B2JUvk2lYp8Zy+oPyYNmxFqCAhun3N92rTR3JoCzzPaw/L90GTOxfI5/vc5LChrM8qIE8
+b77w/ETike9kIJDf+yW84KZ5MQWDNcINjvzDmKyE/G0tuyoiYJxt8TKzcidQ8pZ6I5pufA++hQG
RpgrsGckSlFUQkvYTyxL7dcSuD63V5NkTwlK9LkCeMStPu0+u9LjpKdsAW5VabrnmB34m/AYlscg
Gw9cbqcFgcmv72Fd+sUmHXO3h4Es2F9YZfli1Hb46ObCB/w6ySN/7jbjVLfDz3Sg387DCVkcRqBQ
UUxj4BXMQPMrVSD6SLdgqGSX6aZwjgPx4nRdeKU4MvvRssM7gOIEw9R2zRcVjEO6KfUCJxXQZnZ0
HCe8Dl6i1xt3+ZnT+HoDfe0dRFiqY9gE9RDhRgz/3wf2heVw5fhfAvtKfa/+mdP/+1/4932695dp
+T5xljV/Hnpr0/zf+/Qg/Mtb4/HOWs5n0kHI3/mPhbr/F/84ZjJW8YDNXZdd+38s1J2/LKL97NIt
zwQlINz/y0LdMgPYA7IpddLUK4zA59bEUt/j/2YTjLeYmPj7/6iLBhVT96Er6SooS+c4D664cfqH
xzhOOTecJl9XCfNm8HBUYAegjQbw55aza9rh+KACj/9bsi888t9sOAN7p4COW0S6Wa5B1Szhtvrp
hyhVeoMMb7oRlpwhfLRqX8dndsQG7Q5+dkExte4yGliOMmmLYxGI6jA2cfhptNl0nHksKG7wjyML
hgUi9aEflvAxC3OPh8UIj6Bu0kikoKQcmzBBI1MHs7eIdwnOh0s/CrXB1o4rbcnck+eK8ZsjXLCl
vuG+holodw674y1tXQ3lU4Y60onn8s4Zqn04l8G1JM100C3Xkjx31GFAprjPEsu5V64Qx9ZO7a0i
6E+lSpnl97J3DJ7pPI+CuEuvWR+EO4M4yKNIMzJTbJh3ZkutBan3+BdmedRZVRSR6cCsBYfYvfoF
fXwjN7UoVYlpbGLgoiBhuT0RWQiQ/BccAG6to1xQXah8Tm2Lu9DDDB94AysUEJvGXIald/omxexF
ZZraexM8akQKnE0uTz/9H8V8QDh0SB6lDOBxS3NdvFYt6YxOmpDiN9xU9hwFeaHxGU7k3ruSyOH4
J4tlh2gpU4GiGHi72K7ce2131EMuZhWpukmeRIqNwxWnJTa/lDvQE1PkX3PQdgfDzinugxnyI+4F
gHKbmyyQTYpbzJEcgkVQZpZhfTe3lCBuYATjY2L+Av7Lt0Alylw68jmM2+LJx4xGHk0JY+vN/nIq
wmnaI8MQNaJGZo8IiZqTtLWJOT32rxjH8oQYX6yfw3Tsrni6wl/BLKy3ho6Z+3hqEADybuwPbTum
R+m4xmOZpQ3vGNef+XiI6jwGBPyokW7PCS0UW+TmhNVPwp+NaeFUSe1dTEaWbdl5w0O6hgNrqPUH
akIWuQEvXDO5sAXFEjds82mujoacuP30WA6MWOdH02cjQGmRe3Nn0z7HgQaozuuIQ10tTE7F6nbI
8kNCJ0AUVxT3+cUwvDJr8L+yi8Hjz+VBcDAFzW/gLiM1wAjiBTMd0qb8jjkv36VZkX/HDeXt2fb3
2xhE30HgbnxWJgz8/eB7YkejJV0m4RrpbHj/siZdThq8RVTR1eLym7WLHQGz7Ig5hE0rIJxH6Sr8
13PMbKOywrlQ1dGenIXeRpqAWckonM+0ZpkJBYeeD4dh6todHzbjfhR5/DIkAQuuhA7HOzGVy5Pt
jVO1ofUjJEWqXP+IEQusZ0mb5JbjrLqvUdUiirppui6yHg1M0I85InhUAzS42ZZ2woeuA2rOipLA
lmNTwRwI7ro8+wScKLB3Dq3txvtFtOO3GlDi1mZQeV0EzVIYY4Y9EwAoA8IvjxTW1AgfhvFuxTn1
QJhIvbsCQOlReKZxjlnb3/NAs+zgBoPvzKMF+JuNL4s0EwjNO3sa7RNs8OkVcRF3HifFZcwKyVBi
jqDHVYqIQw6ST19+yjkuv0ZKvfDyVpC1HVHuRq8fXpPGF695oo2IKqL4qZ7a8Rfef0hQ6eA9N80y
70IlJ7zhUn3YHuWjUybsU4lu2eHjBjmAV2/tpRqG+2GZhiP/0eaQwcBl8R60G5X8Yq7f9n22KQRz
7yQU0p1dylOL4/HRKpLfyaLrOzikZkQdEA71LrExLqzXo4hmymXX10v2wNHQvNMoyceHXrPpmAdK
XvEOtjjYejaDkoqgcZMR7iHUp+DOb1Jcyae2FtW78j3Fnc70y324NNPdwCX5iR8/5lO3NedHl0qw
M0A8H89x36ZWlPX273ykkomdNwpsTLE0PeH0YsXsqLUTMoY7WOAix7caUlh+lhxcFc77NKYa0zCR
I+TSxOduHrtg42V2fGjMWew49srID/ricVTdiCGfUkqEUf0umO93XISni+5b/4X2YX0XNkZ7qFeZ
pFwFEyiR6ItDgmOza4prVa3hUV0O/UZMLD6iAM/dLz/Q5a9M1Or3Wo/xCWrdiJp0xuQ0ZTiw5B/h
ZpVwqC8b2FioZS9WgWdqgjzZkwHHiUi/yv3k1yKycQPCh6eOzCKT8BlT0BVzV4EtqG17OJXKtPeN
VXBl9odiz7wdXoFN2Ee3ExNEkFBhOVvEgyHn4L0FZ/uV82RE/SpiYUFKn+UqbFmZDeu4lv2jYizf
Q7SoWY8hhVEuNh7MVR5bHc4M3khm+FisjTE44W2YFl5lRvyJxXWDQYh9lDmqyF21N8XSPRqo/D4J
yyD2Z3TJWUk5nHAvFjjmuoH9P2IetuCFwxeQPJ3D3SURA3sWduDqFzeS6q2yGcaTMaPVIPMsxEJd
k9JOPBREsxloxiuS8RCu+qL6ozSumiPWoZGHjhiuNWGEEqs2acnM/xU09NYvq3yJQ5Llg1MDfr63
jGlQXz0O8RM+g+q7XgVQ2x71vd8jw1EaDf8G8BCOqip/GrkR+s9crlBSgxbNS2+apCtSDvLEKag6
ydJvNBgt3/o204qmsyr5cuwU3Zjq84ceHOcVq1Rxpja5wpwgho4OCd4KhrA1JUsx1aRu1dzp1HxV
i/0wOAO9anz76Y1sv/rOIeXJrUrCluibsPkaAFYn1FkX/mepEme147muvSlqL6YRKZnVCUtzQlYU
iQTiSBGcagOE6XloEnve+rqoq4PoioXkUk5AmjWtTgbrWNsmeuFAmalHTHZ0YCK6aQu5duzS7ix5
vCiLGSkAyu8CIg/gpNll8BBjxFuOOgX9vgmwUYt7GavO2PNKnNn52HrK3tsMwO3XjEfgY2AKYAg1
WlguPfheN2JJnCPmKz+UO7NDJd5oFVjBTjSUpl7NeSA/2S06zqIBayn3V/JIzt4bRfLqNyJoDnjm
2aPYqncnhlifzEE/0hVh2xXZEmUVdXAoO7Fg6maH+xDTcU0jjmPR5CUbmj2PYIb9/KGjz/aQQB1/
mkXnPVqTn3xm3K4/WAjxOvr3krfUWk0Z+ZxSbN3HoE/pASqsrRvk4lUMjvObgmwmE4ffJlos5Lqn
GE9Esu2QobZYUuAM+ENH2mmqZuoq+tprz1h5cRN2U7svMEM89HmYPiojH/aSW91PMJkyKjpYt2qK
nS3TQLEj+9rsOzLS17Jq47vFGnwFspa4z2ask3Jv0xpFBGnoh4MYA/c8spzaO6MzboHCmjuzHwlr
y4ayuhxDvqBE5w2g23zHerDfSuBbFIrM3mmaE/D0tsXHCC6vcUK8kd8CFh8H2QbdTzMecxQ+2R4r
aRhbIq9oWfHyC6AGiB6KzRj26CA6UPlbHicmxy15kOroTcyCdtmndAdpZ9d6rYVR144JefTWzqDN
jr2Vy26pCYN78IVii5vDOy0apS5OW3UATycPMMC6Q29ilqTsSN0rXfyom8U46jwjoSbT5dUp7Opr
LJfminBtPGC97m901LdRafn9a9L59BHiWNjSLlpf08Qej5m2+uhfW1mDavFunswY6MKGruAQOV4b
NJX+XdK6KDIj9RxWtySt1NEngIHITcSQkk/6huPYIPHH8vGkdF8/cXhl35einPCMVoGPbditftbE
n7+JIpAXbY7Ty6QqhvOwDnq9JUibfoZD7j71U+x+BWbApafvBi4HbjsevJrUud/41pNBB2Ckk66L
vMALtllWxxHhNAAaLHeisPTEI2p0pnZlPrjPNeyvU23XCMhmcKLHRR9xgyePPaToDeIiOlhJPzVN
UNRd0fE6PjVjGn+IOLQxWhiKE6x06rccverIQhpfjLFUrzgKUhZwVf3kDfbIkErEsKE9jv5pdk6b
zOXhyyjjnOr8K+0N9kNO1948XuBbl5XdrTJafooSnRmyRdm/WKbxleQYSMH8+1s9Ns4BSJpxBYvn
XJqRbx0r9bCP68U7mlh0r3ESOC+xxZOTYm+U19ARDuu0zt44ZQsBjpjKZwFL6mEMpXfRdJJcK5j4
a6RY6idyhuIwjybQ8qQlaxixPbO2zG6z2AQyJFebuSxwY+gjLzCfDDKe41D8RgDTVzpoPAaCoH4m
PMlqvJNW/oiPYvwcXEy8eKnGV1s18dWtJ4rnpUXDdj6+09wGna1Iqi0KO0sdmtt2RPLhjamSZVQG
GaIrR3LERlnrc0E75GqbMMgCqO5AiiB4lTZx4ZQF4zYPoVH7ErKsILCIAkgwThC+i/BkSiqwy/Jp
pVyfDK2Lsw4yAFsA0jG7mHyv29zBwLkLSio4MJpzM2nCedyUMs/ebMas86TV+FgGuXfq2FRfEEco
hloWBpYNwob8CQ6fLA3E/FsWr7pnUAeE/fByfZuV514XNPKIHSCvc7/Jhx1Z08SLFt2a7a4UNfGG
IkFXKacYEjulwP6pcnv50QmRfaAFdsyCAQKHYdmPuAGDveFbFhEkfr0DpYRR6gs0H67/3r2KHWe/
INU8CLtKzxXJBWqcioJuN2B0Gyv372upe27NtR72JTL0XonG3fhj/maRkD8B66ZvW2N2jZs1Kl0P
XbGlLhC7XDAtGMnH8kWGyDhI/GrHLTGIrCTHeaIphuXlmROxEOyrEyM9T0L2xxwTLrfePIGenNTF
ifdubuy7LCOHji+SUu7KJ34/Slz3ZcG+vkfJfPLnoj3EHN4X+nTyjdNCVJNzNX2VNiyMyNEGdxxp
Q7lOvDC/YavhoaJ1bZ8PMmSsMeWN5Hest07itAdaZ3Ho6KEBFMELmT+oJwRd0y4kC2dCpvEt2g/i
joGeZuVux5lKJ5sa7G8AHpZX0yGik086PSZFFuxiz8c472Hho1iBTi8+BTUxJsPeKJOAIo6d8MBJ
bx25+NX7ofasiP1xHDWMK7dCTu1VxNN8EYvF0qdLm8eq5c1VLiQvlZqSu1TZihc/JcC4zlg8MD6N
/N5ltl8jWxGRLfFFWrTf9iOgHXOQaAaiD4iwNM00ncgCu/cmcNq9OTbJUUBlmLbwIp3v1lj9QI8A
Dbie/mZlGidsfOJ9cbLwm0WkbTsYTbsn++q/Z+xNIpZHmOBzhx1BAQWRJqH2Hnc1b6hcutFE38I5
1X3xtXhhyOC+jPvKcbggkNVN6W2UZfKDoa85FCO/FkQFkze7JmRGEt7aUHc9Q83zu4NITXK8Jk3q
a9UcC3mbe2bS0HLQ0hu0pzTavYzGZNhroiV5GyHhnXUTGJuCYWrPz2nutnHKY0qPNplbOj92RjKY
T3Pgl4+8pwD2aNu5LybPp2vApq7cNvJm54YoamFBUmss53AHskVfaX/TNJQa5cUZQcXMvhj2NQHk
62hJa4Px3/8ANDtEkFeda912OYuuMbuD1JLd68RCPrb4DZNtD+0jnzHniw2SiOoxU1eaWvVXY+Qk
TbjVnVWVN/dNNWEOKuoxfCrhL3CmIEa/6YpPBcoMo8emYSJYySIGRsRMWYR/8BRfPD54L2HsEzbA
qn7IUQ8fjN6k98YhHQ28SpdXXfQ6KoZQvFppSsVihUlsVk39u24RcPnU9u4Pqy2nJ4qN0DtHwwFP
ohTqZqApfihoerr0olJPeKiNNyqYsh11JahNvCE/DUPZlxHvz6EhgPswxhM8IOF6Z/5qesyprvxo
imQglph16lBh+30P6roJNxRX/bmOk/7d+KE9EZbi4njJ7NR4IKLhwBx0uAW4hnkpHLf/NiYcPYaZ
eUe0MFu+cvS1wxf9TIzFDb6pbenAfwQUBoFjcbiF/2MD/j/Y2ZzgXxCw/22vvP79f+yVvZZaXsoW
0lPC0z1/9Q5tDe84OZyUXDHdpxu51G4ROVCNxf0U+PzmHLqAIC1qJCkI+EEDz8cqxXwsizHINz3m
89XWxN5sEA2nK3ZA42InyoJQo+eaAg9oDUW4CcnOdBHzhY4sWoS47bhA64GGGFw7E5eHvlp4jXT9
xHgYpJS4cPG89jGYJxTHVt1AK1E4AJ4Dy8rsE2byKeZDUG7d5qupGsouEaIMhV/ImB9phqwOtKM+
pJwhk+scde8cVUCeshKyO6e1TZWKKR49yQxJ+mq6wV9tnjJ+t7wuq/mppsphN6o43sRBXeyrIV92
TQgoC58A/RnBJ2p2HPElEh6YTZ8xfNNlRrOBaOujCec/dZ1/OL28pZ31Bmx15gVOs7hmj2ANSbqp
y8n5sDJZP7Vd4lzlBFHBKh1scPWvyaFeJLeWzTRUNhU/QN6ExILTLtr/jEX9CQl32DRtDE2CCHSZ
xGeaGH6ElE8wuVNbUdstDsGwfTHmQke+nd4jWqfRUmXfMYVMOJinn3kSfkqrNq6stL1976fzpRZp
vhXGxI0mp3/aDsbqGpID2cWLT0htKJ9dzySjot1oEbDbUqN+HP3paBI3dczuyZLeEQzSlqTpxCgX
+qDIWDEPnRw2BOcI/3LEj4BOWSwXU8T5Bu02Sd552F+kByUAol+Ec+RYTNX9lLoPLeZouhyGmycS
uj48xFwwKO+NdL0oSR0CjPV69Qg4BVmvPpgV9F2HRSyAuBRtIQye/SwN0KDFjDIO/kMAbYsoEvri
LcfLZPyZle4THVzhpsUbBEJ1+cm6jkx9jhsi6J+U29wAjd7p1XK82LO3BuG7zZz4l0kPP5up2uHh
BxPWFs9t0nws/Lj452h1bMAYdZ7p7zFjfHLbeHHAw0eUqjJv537cn50uaPsz3jkRDT2IAt4QT5U/
fijNGLOK/8NA6Yc59VQVjy02Efcxp8oXL1p/pE7jx0wcSEj/Z0cmcKPa3MWiY97HY3PveR1yd8KC
DQ38UxdpHSl26mxWBAtT+TXEiORlesgWcdTzxAu9Xu1PdlggdM6kpu3xrQGAvN7dxbbPSg1sT15L
vfro/D/FRe0HGQJ7hyVURBmx4YiCvIdAmdzqqvJp8cStosF6zWdE1iw/hDG+Kpn/Dgd4BYrjI2In
y3EvgfoGafDl9um5VxidOimoA2F62IkpfmmH7AWnOmmNvLvSGI8Zw99T8OxuAxU4fFP1LQQoUhrr
Ri8LnV2qGTYsgM3bvqXZxPR4IJYB9IrrMSXmDqI/1kg4DgClLt4yfnjG0kU2wIVN20w+5vjiHXuJ
H/lKPpp2efXlzPdtUtXdu1BNuHKu7YYHp6GXvsJEw0QWPLVm2nNNr99FUT35arx3jfImR97bRQY8
iCeDTyBeurKhMrL03eepK/joJtUd6wGIw9J96nzxOYUzl/hsvLDiu0faiJT0fuHYfeHa/J4SB2Bt
F98HQnx3K87LNBSPNiy5M1vC8Qh/zuVWFjosu/QvZMuJ6ANPW73kXPgzkjdZg1+0Stfs7+oMDAL/
V1jh4A2T8rG314Pep4hVx61+NKyQD1xc8tvs1a8szt8zYVaYDcb3vMvu1Ox/b2X3YwDHE3kZn1L6
YWaIAj2kIYeZkmHwRzOhi6QhmBMKxQ6TLqHZ0XZMrrNl9iry5smEzIEpJHW+EWoLzkU6Im206T1B
5J9GUk3nhqVxRPvToUjCI/aFM3LPQ1HGdCQ3g3hcJJULEfCIHhaNG+bUWgU9ELuMEB8qf4wpIW58
c19iWf5dr7bKIUBhY018Dle7pYmfn7jHQt40fqqYzzBXs3lu6q8qAUJplOW09TB6nujBgSDphxd3
opctwV+ySTQCYCUcjzUINTqwEVyhdpBuEZa88TJZZCyd1fIZWnBP2PBv2Gjd8mp4s1FwI2NN6KjE
+uil0Hi2nNdJOy9ebzwLSlk3o15ryvCUtqu5tMj0frSc+thpJzmlAp9qmOQ/gC2zFqSatuu9qKUw
8QNRJtimAz9f4sfZfZaJ+TWD5PWS+4GkNL3oiEkhfn6Vbs5wFasWvcJ4tIz2XWc5IdXJpgKM9OmE
eSlNQLKXPyavw6GxumQVzUQ6ivsATUTXpsEqB89CEsGWHukDz1ziIyZFXI9ytdr6tK9ymbWnjspD
UVPcQsN1Cq2A14BR19bKpqwW2stqLjhdM3/Mfzy8js7w86o/3l4j7LGQoFjrW4tT3NrFpunn15Hs
3M/mj0k4zurnYjUOl6uFOMwgIEbjaixWUH9ehtVsPPQzVNeqtlGJY+0WP/5MVP+Ps4s2b5x/TJX/
Lbe4ydLv3T99FX//C3/7KoLgL5QPl0RhyF5MmP+ZUwzsv6Ck+MJjre3aLh6Jf/oqXIEFImARHBIh
XK3k/+mr4N+gtZbaSRyY1v+tAEG4/n9NKvqgT4LAtizLcTFY8N/8l/m3Hb1S1XgCDrP6FizI0kGF
dJ8nzhItZrhxUduvJSkky4BUFFPWtTrk6Hujcrie/AdIGMWZ8Z1pQ9P8ldk1GuHK/YQaTBqczb9X
MKchiFh0VxGJbzqvO7VMZFy450vVSm7K1bijlNy6lS/ZcbSxT0iaY0jZp8fGpixbWKK84Ppgs2QS
Wp/0PVSQKeI6sdzp3jpOXv6LFJn7IivxU8Ch7ZM1Zu8tv0rqJS5yavyLltgXzWw+lUN4xMzHl1l/
FW6SHSkN2Cigoch89Ao08xzZVlgQ+ZVHj3Ha6wvzbjBQGrOlch9sJlUCRm+0R7oACvC2k6viNYag
GRz4qegDPnayIPGlJlx/rGJRbYPOvg6Ort/aOOEuc2elg/lAZgs3XNxZu4TZjj7MchuDK8aiMpeb
ZLABLpj5jatedvARR9kBAupg31ybylrLmldJaGovoV9i+wAlqbORJTnoPm8g+B9LXrRp2ucHMtjj
H3A9AwQABI+Wr2PRslMorYDOOBqxo1mDkEUYTq/Slz1GF+74lj0kMLDMX1PvyUMQzIqa14IFS03a
3Q78bjf6mXMwDPZyUibuoSILBx40f8CWPLJ/r61N6cH5A0hydeNw31SxSY+laT24jvhRZaG/87iC
tFXJWDQv1qER1kFrKCxtrKmysu32LE00JUyR3g38HJE7jZW47LQmmCPfiywb9hzXT3OTtwfqD2I2
wQrDd1hYmDWc/DjTK7HxF/InatbFndGUP0VDC7CLNnx2XfVbu7m+tjnW8FjtU2m1V0rb1Wb0m/GK
52Gb5og/qDv6UFKsSVeA2Pd6qI6xWUbUR9uYDIpiWxkLHtK6SE89jN+N5ztfXjHzZyDdsMZ3pgtr
NUi4preX8TBjT3Fgmy7sejwGjxNlrv5GOFhVB8xXcIriew9b8ZYC5ZWfu8zXKbXoHyIUEJt+ewGY
bG2AaCIu2CFejcQezqkw9U74yZXaXu5mk4FKKqCGYV206K7FSGvRYrcn3ZDAM1LWyVvSW77My12J
uHkk8t5smpL2X5IIdWI7PNvgC+qqXK5pHdy3tU3DH769ymyca2O6X4n21X5M/Wkvvby6WWCKUoqV
kVg8rKnxfIQCTm9dg8WiZ2Fq1V73c107ZHyO+jnVv2kHPtLRpb47evW5duZwIUHZ3qHM/Kwp4Dvg
fqke8XG/4buGkrXxDS+8ISvkt9hiB+IGQ3/MUOcA8FkkJXOoAaP2XpeSTk9GMEnXXvU94b13x2jK
1WfKL4Gd3Zqsz7ZZ77skQZtHz4Ps6EAibTT4TuljFVHXOXHFVXaZH8EigBJGbo18zcOM2QggyZFt
N4oVQOkOYirX7mlnsvXhWFTX3AVhIVkkesTyiILsCZlZ1EIAtORmN+6V391mm0ghlcfDuVbPsnWT
RzNLTB6YIt55S7KrCD4f+8qUu0VzTLq4fw95mwMUqbLDoICUiHBoYAcZEJZcImAOauqhLmkSad+o
j9XXUjXPJp6hAyG0bzWl5aiuyIYD/tITIeFb1rCPI2MyXcZ4uSerQUlfW7rHtJm/51Y/PI9UcNbQ
l0QznKZajtFkOc8DhvvduCzeBn5HwcUQ2z97VE4tFf5wtauBnpaY4XAPbNJCjpeKGTRovgkjgFVU
varGLZ5792cNJSrKZr87Uw1T7MMiJKTuJvuqKr/GEKnajVeSMSc/45bid0lY55hC3GbR3WGfd/JS
bZIAJ0FxVaE5PhuCz460yO/aZtN+Lrb5iovG2ti0SF5Ig1T7vKOYpfatHzlUfD40bXUJRtaCw+ie
MJwjow7xd2qt5QMyNKhaK4kGs8fo4+ljuHqFWGy7h66tJaIRItlE/rOzuh86rZ5zKCEL6Q9nITgq
wv5Qhu6RHdangSH+CBIMaaf2r1mH10On58xAkIFUxNvGk80uq9XNrUxIiVkOHaeVbDTkclT+JTPy
bR8AbR5Gc81bwHS3mowRM2crKByKVp0JAzjBuGDnIYBtk9YL7/58GcRasReAsA7NPjhCbCz3aobQ
2WqnB9msGSL9yYTTl8LzizHpWHjtwXdVvH6njjCja567xu0OUiwNv6uRLHRtEeOd+27bDJSey8Q8
ijh4a5VdXOK0+KiaLt4hRRPELA7wuyvsbM1hWRgskrdiMLxbmM/n1FjTdkbCpCA9a4upB895kdMC
hLFw37l622Em3nmu+gC9Zmw5/pedywIpSvmx7EEDI0MHE9IUpH0ZTCBYJn6k5oO2C3n0bQxgU0e7
nIG6U9SGdZHgfdmvVKhZkF3WiuTnebyl2U5Zbr0dNLZOzjiu3DPwg7j5WTm9PtXhepUuA/t98cbX
mERYUg3xxZAhW5DCvNF2bN7i8oF4hXeCY5vcZ0P/DTlouf35kkzzN2jXwKrGMT1rpU/NjKzlF06x
zczwiAQW3E/bPOvjY97JDH5JikLQi6bY+uMoH+w5GHgCulNhqA84gB+1gjzAEzfd/nypCMjnysuO
okSeyK2daUJMw9pyV3SVz1sru6SB+S4q2GFcdB4nUT12TkF6XQGlFwGlpUXxZIKq18bFpECWMKF3
cHrh7YHg0eRj2SdKSotNFzbn1NLzNnOzd/0Whmdpvfo+EkPhTE/ShDRFmxPNALo/cFFB2azkZxBT
XJs8LbzpKmjttH0m6ZE1WcMZaL/O7Fd2GX/Cyew+B2BKM2+DDdlwVHN2mewNp5NHw1DYGjsyeMcy
nRG3YJD6sf1CBOoltNeaP4eb9Vj4T2M6702q3ZS0lggLyFtrUt3TeSvGFmBy7T7JwX4xMnhOxTd9
87X7xu40uyO+vZstd/7iNe5tJtI5T44BgizJbfeCDP8OtCiOqmmwH9yZyyqnoNoXRDd2hukYZ1Az
mP3A1750g0QMbpeB2upyL7TdXgh/ZHfEKz0Kt9fvqPC+Yu7lXdajsmobJIP8zOYqiwybTVMc4sBn
47EtdRtJs76DWrsXPRv6AvlFWUAtggSwdVzQS1SX33wRXtpYXLWPTbXOfqdLk5J6xTMzJhUvm0Gc
Vgy6YWqI/3lDOtOpb8AzvudcoZfav4Ru9br4zk0oDzSaO+8QS53HAjA7PN9iqyxqNOq4xDxtJcse
rtDIp6IipV+M7KEljSCVHrYcp3fgZClkIqMMavVimHznObP0TEElCSOKjUx2dVt0eo0JJMFlsAxX
Z/1iN0xklghfRPcrmUV54ii5BKrUVzluqdKcv6VC6n+j7UyaG1eyLP1X2mqPNAyOyayqFpxAUiRF
zcMGFlJImCd3zL++P0SmWeeLfPWye9GbyNRThEgRgLvfe8/5zh1Yj3lThnjzc7oOqzaN5H2vN2sy
iOwvKeVTdI8IpT4V2F+uv/5o/Pw9T/urBuXtIp0449Aip0DYvXGHcwh56KDane9o9mEy32Q8m5+x
hzxHGk14a+JYYxUHulglZ3bdijkwCWemyYkwqr2U/ruFe2L08gDUsLVqxrLaW/Df76RVJDd12j/x
rI63em2GgWZidzdaGzWjO0znwUBCAn2pWivdm6/pYLn73GkQMi5floAKr6UOgxZGXH1kQSmkS/4V
UVcN6rlNxPqwHrPoyXBEcYI+RuwW81SV+O/0mmjwD6zLpDuwqkmxJtx53lkStp02g00hV2Is2je9
J1Qh0eE8tunjUJJOYUi47BSs8FjqaIdeoNvNyC/PxRzvBnB9a8ec68Ay6bK29rsc6LBZSF/KPn+t
ZhWx0p6bprzk0UQ/KM83qHDQaVYJWdzuOB4zKe6rwk+hOrPDOoPRbnUkuSzu40pZGlrXvuIozOuH
2LHRlD5nEXkHiij045SQWO5k6TrBjP+YM9u6Mab6zCz0Fl4q7TRg9TcDQOeIhxyN6NVmZVj7Ijxz
kCODHmvqxiqGW84sH4RUNTdUXIxvY5jdKWRj5cO2Hapi4zFv3KqMabjf4C5Ow7ch4nRCw5CTFjGZ
YL2LYFq0X5DQI8bcU4Yo2d8kxHGtbM3+afmqO+dQ3jau4QR+bFxNztIcCMdvYZUvBBG/wv3cFmpA
4YkvKbWHky3L9x5fF3UWaNoxcdZIU1m0QJWg3hwUAXok7q31nBGcx5boOOW5J0k8kMVP0z5wsc8c
9mxGm/NLL0MC3tVtToG9c+f8vh6sE1mcixZ7ehoHaREgLVgvjVLhTZxve0qf1SzFp64a7pcGlYYb
AZChBpgSL+D3ImAHEcZGzN5nYsd0zHuQp9C8hj05aCT+WP2Jm9taTckziXYkRlgHtOUIzqPxW9Jz
3TVoLysSilfY/U6IPJhOmTkQUlmYQe62SPRddYd0kmVPaz/aSqZLkOc9zoZbQ8LMldoSWijUifrK
kJxVQBDSvmbO3JcE6iQZerVI+7IFTkE5Y6scRQWNBzLNuUVigC27RsM0+4x5ICLuw2FtcH+uTI34
Grbl02DaPZL28JUmCzu6w7d898U2Eh5QN7pJ7WSLwO3DCqNDOhnlPrGjG7qwNqgLdh5bZkfESqfG
datnSk0SfuAAMaaP7X1oMjcSfXbWojjfO1b7aFqpd4MYBNYnnyA/V72VaYk2ZUSnz5V8xJ1h7N0w
7U6tP2+taoA+7XQMr5l5o1lrj5Ppwq1vTmSW3g16F1LIoLJrSw1rgo/7rnDZP/RI6AcErRufiIVT
Up6aCCOfw3xlPTl7A48xOqe+2jXw1oJIWK9+C43El0eCZN4IIhqOlogQ9TJDYC+fkNpHYmTYB4ok
iWGrouNJvGyDuCrZNKiS1nCwwSr2TcNnXLW7kh7uhlRGe4VknyknJvttHPUCb3X6GOmXpIv1LXTv
YQWfk1K2pTM/GMc6mRafs0n7Vqi3pMbZGTFsWw/wLnmbMrr0WbPyYN8ATWzA15TzbYPiBtYzCuWZ
ISa5hpxgUCPcIAK8eARfLv8bp0PCOAY8toexJhK4YUq4sSQObqMnt2fGhPmHTfuhtmnJsohNxwnL
7GOGJMNjyoraQEuDBEsj3he8mDhiw86L7o2Pyt7Yg6j3En1mABcw27URi3pfjN95Y3xZ8GPXMS0N
lB2pdxzQRyBhP6Se/iPW9YtyaFTYLTaPsqn0fUvQk7kAZnISrXbGiHIiV2LDbMK6loZ3EVTkBQN/
/nab07MBLGqXZgN+KI/XckBG56L/QYdgrKTnbHiYy6Dtxm9l2/0Tckl3ZyXZwWaUvFlUqV5Xwerq
uFxVTB8lEizEsUqqGw392DrJSSZCl/yjFdJao9BYYyUtA6YGJ5aDaMORf9UP45sEw06CvX0hsJF5
ldNvNB1toY3Khqscr4wu2QIepw3jodXA+7/tK+9FxtP96DJ9SbAhVvmpkKZFgUYzgOKBqXFUcODn
WghvsNCWcxbBrbA1qp6dKJO7xG6fSpmyYqTRG0B/TMfiwNAQkmoC7NYuHlSulnInDXyKOwQ2gOIH
2kdxv229xCdwJ+ZmmWEGAj5c1ZWG+llFVEnA/XZx5HIESKfrzL0ULyhkZ9noJzERAqIHwxi+Dywl
KGXwTSaud2O0jAAoNPBCWqQ0MBTfcWx8RmHjBnHqPFRoRDdSZ07vDte+t5p95dMOI4VqVfr2dWa4
d247l3016h/zFxE/hyCYsf3IY9agBK/o1B4w4uyMjIWrj+RjNCL2DdmPUc3H74QUkXg9onMK05jP
V/wUKnyPKxvNojai34a669e+d8i9jQ2UOCXVlKystGd6w0DeTh/aIkt5KnF5z9UzxdyXEfEpZYJz
hgx7OPPsi1kx/JQNtafWXJywt1ZG1Y1BbRQ5YzXQTF0PDBqcBJANdfS1/AAQIaEJ0N1GVCArq8Th
qXxN3JRjfjMo4AVGNDSUMSm51HbhBYZD5tfoQkUvwC+sBvSZHBn7E8tocShGbUsnE4OKC5+stGhA
lSY6iqzxtsRwQzjo872fDOl925KNgei1wH5HAkSBQlb3eci77NAgJCWoQxXQbczM4r79gI7EhuIl
uxbZbkU5YYPpqRLnMGqdOuL64JDTL+8jqtf8qARCrLYLRzIv4rw9+bV1SUKl0R6dppU2vxmW+RZ6
JJGaHcyEYowu4Fu3KIvvNOADe9fufrpdy/Eq7g+xHYPA1N515Fl7jTPpeiIhYKX3Zxvr0i4X56HK
sqNwsN6DAC2G8WnUkHzmxX1ZsEtH7hghH2wR7FF3FVFQpLT4aHSKNfv/Gf83Rhhp6mtcSQsYbLx0
xOxsS3mDv7G5sfz8OvfprRRRtJ2s8gnDX3Q/pB4VPzyAdWG1/tYDRBQYaqiDZuSI2eI/Qy2x9Gw7
3rv/4uK03GaE8m76uThZhvtGdAYwLv+tZ5glsq7apC0hMgw8T5LC0VaDG5gtFvcQYjbzyfumAQKg
mhAtb2E9mGao3Scst+SaDq8RbhfKq2nb0z5tbf8JTS8HbVwJaxhO68gY3kOL5QnJ1Ci9V8AJxCuY
5oMt5R0a8jvNrm5L4iY4EnTLZ3+ShXXVGhsJS4jCmacA9eXadfSnkeJ7hWTrxHWEe4u3A2D9JsuA
uGbOg1PR8oAkdd/77K4JeYdO1OIFQMqgL724ZHDZR4gfAqhEJxOhyuRrWypNuS3Z2LZzXQwvE98E
6WjDl4/6+IyTyl+J6r5W5NkUAJEYPfdHg/HmVrisJ5lItDNuwFOZG+W2H3QGj5WwT62WaVsP9MkK
nxSostHc23F3DcmcED3C+FQpYC5nz15HJbIkLZ9CAne8c6qn3RHqME0YOK1jAqsrsj5d5dYn+kpB
IZr00Fn50ShlE3g+VIi6ZkQADj72mz1sKdC2GmfEwXvGLEp2bMioXTntqQK1LKJC0I9iFyZTbleS
z7EryOUAw2zSeKYD2MliXNHyHrbw4C6RgZywK6/GLKu1wUFEpflTl2bVvtVpzaJ9X5cFPVPfbR6Z
C4EsyeD+572J4wz8dGglBzcGeqaAFICkMyFe5cNrYR3lkB3a0qcriP1wAl98UHSyM8hzSKQwzuoQ
DxwDaKzb4lQ1W7x40Uynq0E47OXRuqb1Qw9SdztcUDi9nJzeFL8uZ01XtQFdC8Taxt7rhrcKANHN
wFna1+vyzmt5/PA4NU0CbGvEemCLepdo2GfmkAhpTdxpmIm6loHEqEJnxWSjRy3HsGjIOX96qcAR
O+qCqIWK5yFz9lIJjlhFuy0MI1mNvHRpSAYcytniEGN3y6JtOY8+5VVMqhbcEakyf8O4IdtlRv+Y
mupnQuF28mS6K7Tp4Cmz2CpOMVtLDjuO5vhfCglscfp0WRsnygaMnodFGGTCkmJoT8ZQ3We7McmL
rQ6fL+BS2AW04oS9EDWgOjGvD/XsIzcsgqYBsq2xV0QB/PBv5vEJD6YYNhmzd0K4LHcFK7M6T2Nx
X9eV/UziH4kJnb6hZVJdTGVB3K1SuU1s3Q8YvnGMoRv2kJb1RkHlrmlwHvB5pevexRzB1OJWlqzP
LUKGjczQOyWtf+Xceh7b6S232kA3jJc+k87WKAuUq0m29oAZbNrW52RT3k5m9KlVXGXNgVfhpi+c
JQEy8KtlcRXvUXhtk8XCwmZHRw11Csnxm8yzEX0IRhdkjKSqQY/AoBOTXbZPMFlyW+Hj0EtnYIFj
Bjjs5dl4zoqQfjknE1+CKqpxpNlddaF5zt1IwKEysWQ4jB1i56EDyYUQLrkdCJ0Dad/RAcZmODn2
XaecdxInNh3Q5pG6l5IZC+CC+jIablNdI4y1i5folpUWk/Q+Kfdr0M0j4ysYW2wwK1rSfuJ9eA0K
reWG6TXxQZbhj2bU7kyvfR8sOgRYBReoiRw2w3Capz6+GP59rjfWKRdsxMTGvCOrPCZGPb7RvtnI
pRSuhSses/hKYDVy/MiSR88sm31myXhTM9VERxjeJT2/E7MT+4Ify36MGdx52fxkcRrCPr98jGMJ
zdpv5htBGYFlW2tW6BK0ey0ud1nOkspR7sAkxju4qgry0kKWWMbj+df/o0M6njvZvmttFu3/zzcj
E7KVP2A5pm3lXvSlMMo5O/Ri/sJoZx/TpCqCsMMPCscoupNxH+8yc2iIWEJCUhLdALrspqWK240z
jUZDkeRQVRRHytO7+2hU/X2ItQqp+zaX0eMAf+9czltoGubORMkPmKfM9L0nmYaZbf+SVsYRjAyl
oJWnt35OoLfmzt56HkyT5hNP5zjNI2NkPBpYw5n/9nQ8yXGFfb6cPFQf70WhisDFzongiQQEzbwd
VRqdkqw9t1Vj3iKzRzM5yZMV2R8tHoFdp3c7dxi2bmibAamDOwwu0AcYKOMpkZhnxZ7EWpZ5o9/6
Oc8C3fItjZpzBWEMWXlMCgm9fmmxQPb1ju5Geeh9JNgm5LorhM+nFIHspYKheaciVlCmPaIfzQcH
4eqWi0ATg3kRl6L9YCZ40EonZoV9T3NRBDap6avORhtp0IpVRWyiEiTmIZs4xGV596BU9qoxpfEw
FPHJ0I1O0+mzUZzc7bp4mhAYATYnt3AymMgQHInDOgBAGx7SWj+mWrWuakvfNmgRU1/GgQ3/jO3J
PeBxg+jbRUNA7wBcrnuJBzaR9JmYJwQPFnbqXu/vtIWFA1fLZU0s16q9sS2UucTuyE09Pta1ZQVQ
hKN1RzSX53dPqdFBRBpEjw5YIo6osbNjBpqvKJuIGisuwhnslTFNaZDq3Ws8ZPdN1quAKds5lH66
7wSatKkeOFTn/TH8AaIs3BUEB0KUmEuEQgmJeL716FozpMWedM/0IRqMcctyu5h8jIrq2iI/Zeh2
YvIe4co/ZDYmPoIoEMD2zDOjjofS4zPXhpqpgQnNQeSI+uZycfnjDjhFs42W0CUXViYnzqkgl12Y
mBb9I4wDDIG1eqOp6kcPh+m+pPLsEY/3ePz3/ayDZ9aZWzsTBSRJWDS48Kyn+cWiX0eA2ghNnkTZ
zNWemf5TvNW+v4ZruWlygm6hIdtY7HSNZpqeELMH+Kym7F85dp/gCKnW0UiLpBi5al7SXbGlkNMT
lZ+J3zF9pXs2eeB6kQWu0ebhDtKoOADQqZ2RIKvoi62NCW1Fs3sIMMqrtW0Y6RYAB4UVbSPU1uj6
KfMNyB90d3F7kZmAfkIfna2bGer06w8FHyPIipKeFf7pVZUw6aoa667t0/44J+rA8V/Rh6W8xcy+
lX703tXASUz8MCszlxjC3jMrrD8iNzwyDr40o8RHXXavCAiy5ai563zyz0beh2FlH62hgTeh2N/m
fiZ2Ksk6oJtvSUQXpPWnW4ZgOz2S9VaoYuH7mcCg5EDXQx2VU9hHB21D5WVQQcCCQUbn3YbnqW/9
h6EPv93JCVK60ivfypxAF74NSvRDNUi3nVxXOwx2FF+OGrH4zE23Q07GKp0wp1JESGOaRCQrex5+
mL4KFsFoxWcob9AOInNYZ5rgFOFzj6Tz/VwWC3W82OkE98H+RdfTED+66hKEkoWgHGwqvpxkx0pJ
1zgbOSiYHkfromzMLcswHSGbnsDIhCsTKIiF/tb1ykVi03xi6LqDbq7RNmgfhpiglrGLXrQaOGYi
gEHTitL68CcfLTzXTEP5mhAETkQ6Botufkj0QdAbFHhm44LeKSQw9nxwarrxrIZW4yQ2/3QlqD6E
8ZjYDPuiZP6QOS6d+q5aT3kZbWnQrzRO0+tshDBZYgqV7utsvgL8/YB4zW9ZxzQAmNusTOlf3JTx
AWMBAlGUCkapzmbNDiN6AJd1WTATlS8w4Vs/oTN2G8fDK1HBzbpKiAuFTh76+K7Gyf/qKOdWeiIB
KMfPmKY91/vlvH3vy1iBtSTtWGg7VsmZxBMDkqaz7TsnmJC4jMI8laRNNrMMsmmAQRm/hBqdW9nx
JnNbko4486U9RIIWSngTgXDYaPnwXtGnWVXq1rNoYxUSgQGQDwczgGIagJgI68LFXqgRHT9eKUHg
U5KudSnPUdOw0dBEpULYZ5XaYFmhGTUkxyTSYFTQVOo1a5t4zbPjPzm1jZcUOZRJM6uf2bl14JvE
rkOKCTpXB3eruw5NBP1QRuqmcO2XfPZucnDo9PfXpQ6vjjiLpJnvq8E7LwMhMhFXjoamNKcU2nSa
fDMd4yXMkoKZlDdsEqvZACZkm9GxSBty1fiBY1RLeO2GqBSQqFpzM2ZMmJmEpfO0HfQW4ghKcOFF
H4kL01jD6aSN6uIjlc4dtQV0u/AEtMdUR2ZWjUtzZcK1hbH2kHbhXqZukFoAPd3xnKAjYfJGaLJh
fbbmfV4U59aoTyRRcoC89fj5sSUDI9eJ3LOtbUYeEuKai4lOKJ6KQ+4mhBfP+M9JigyqzmD2R9/T
T3llL8e9MS56GyAH6DbyA2B6gHRG/lb74am2Qn8zbTj1rjv6m2wpPNYIYDmXmvbzrBZAyQ9LD621
PyCcDS2M3j0IERMYc77MMyvVMtGiwla6QWms79VMPc2eePA7Z5eF9L/0MlynaX/bp811cOMnHZMj
1pMKNYOGvLu4M+H9sKxHp57k5LYc72ATZovGRa640xkUkc0lW/iHMFkUXMM1bkdgKdVt3TlU9Fr7
njR9emlnQk2g+BGeJUYJhjN8H4WSOKusG+Yu5WPHuwmmqEk3M77szvC642hzehobrzsoPYHKrpgE
See5rLz5aM3DNk388DA71kdhJSaEcYGDoWuO4L+pjTredQkSx7XzM2y0Yc02tUwtMeQ9dow2xBhR
YCVU/sW+ZhLMp9vQkxXlzWwwoezGXVRwIJ2i8UOSlEPZNRubom5Kzivo07fktqETDnEcYqgygwjp
y1qpw+i8EN8c7a1xqI7W1NN3JFRycQQ/KRxeQd0b2VMb6+9EZplrYgK6HfQixAiuSnCpeI8VlJvZ
SBISkvEDu9lEXGCZaTiVDGxGhBNtpjbE/uHLixi/qsIQDwa2EeQBM+FcDK+M0XEgNWGDA84Xbmzk
k+kMnbsdkwtI5P1kpvf47+xNCOFlg+yIxtyASKG6RfIEwahPzQ9P9CUhGfrVj+wSi1ODZk3eSuq+
G3dTJDrpCLTKaHs1ya4yqcENDOHIC3uKx3aSN0RNDimgpJyBBK3F5BDO0Y7CWAsIGXhkVK1dO7At
TiWx5gyzg1ovWUk7Na6FjxrV4lOpJ1Kus5wlBg9Io+b2DOaXZM8UaX37QMxXdyMjisOakXuawUNC
54PMsehHmg+1sXOyOT/h/eZg4LT5cfE9oRSHIqG8beny3GmGoY7gXwZ6bEjlCSJRmCCQMJXf8O6P
0HFgfU/Jxxh7n65IgBBSPNGef7D1PsBUsRb9kK0KrDn7yPDODQ6L2jd3aCOomSKEL7pxGNiQGFo/
SYc2Un0ql7pfAgRzbnp9xkDrPPczgrYcpkh1r9noClAJ2JcxprE6Me1wk24t6XntRCmijRVHuBFe
BgsBX+aCKwNodi+zKvilTh0ToeM9oqsqkvxHkxoH4DXnqC3KQ9VD5IRC9WXWs72tahdsrJEwvSj6
GAdyv0bTjpOkbVlEcKUR12HdwlwiVh30eG0yT7DheGwsFtQATDK2s1R+T1lNRRoXQGAsBHgpbKe5
2Wsw5gPHxvtc68CpQ+sDXry7tykgV07cciBEz/BkpzxwRgfo2Jqi16jvX2zFxLXLxns3TbZV7icB
Q1yO3jjLtrqRMuLnYF25lncFEgaEnnbwAS/rWjAvyDNzJg+lpYZ06p8kRld7ratx3S59l5YtNLWy
w/8XVf05+ZSVqr7b/1z0+p9VPckkitv//s8/fBV8VZcfxZf6/S/94d+o//717eirWgTvf/hiW7Y8
VXfdF9kVXxBG//7z//E3/2+/+Y/on8ep/vqv//jxs0jKTaKw7Hy2f5DSw+ADKvg/Qw1fvlT7v1Zf
ZfQj/5N/9w+2of43fdHfC9MXCz7QRwP/D7ah/TcsGaYnnF/MQ/efsoLcv5kcHXRaf7aPUtbi3yj6
mfF//Ye5BAzphukxr/I8FPXm/xPacBHY/xPYUABXxDBAXpBtAmBE2s/3/8mAyiKFPg+qRcBg5A06
3tkV+iPzhj3pXe+aYk+LqGXN6aIxJF2N1UPV6ME/fWR/4oK1l8yG394DREVTuHAWOeSL3zIdUqBq
lq/7biBNtCO17X+77Oml8Hrq57Lc+J/9EGorRQOd1d7ZKURgyBzGqR82BIUS5Np4+8myt5oJWZHm
A4zmaElGjmd7DciZysSzDkQHGFSS7u1U5982FJO1DdO9tRCDyBb5RYxzsSafriHSYXb4tuCIWBr+
Qg0M8/Us+aOkDR4OJ8ssxy24DF5GAk2qsFZrJLTuyMG8CrDzcLJRPk4HLi3nRaF9/PUHZvyR5e8u
F03QoveEbpumb7u/uSZ8pThGThQtdige5/4mxku5oeOj419bVaXYTxoIIc7NC6KVtd+LMFMNvH+T
/Y1lG56un+/bmsGYnrz/mze3oDB/v5oW7Txd5+SKPue3N5d5jROOacexSO9Il67pupVs+2b8aQze
o01dvAZb3jNWVkfmSgTYRNrjX7+H32idvz4fPiDytCwfm7ePt+UPNzV3RgqowAusyt7DkXsZc4qB
XuovQmbXIcFIl+gIRrus+DvXlQWMBeZP7uU/uTI2UUgWN7NtksP12+MkTWnoY+r5wF84IOsFDXY1
vowepoohb2AjExr6178ri8TvH7fPauD7vqPz+Jq/PTxmCBZ6sEM3sOGyUNRO6FPz7r4vkr9bq/7H
X+1PPlTfIMEM3iqyVcf57YVsbAZ/f0pdL/8ssQ8UWvrdcvdh1P+ZWeU1qdmEzdu//vWMP1kcgLgu
6yZgJd3Wf3vZscOo4ipOy1rhfhrgA/MpP0ZT/eQb9msnPbRycJhnBggjYQZ//eL/Yk/iQfNNw8Ou
wRoprAU++883UmJ4YpZu5AYipk+ntT7tdAo0z3QwEDpDeBwUEQ9LkAH0xX5MdHztdRJI/aSrpyQx
SJbKvF1kiodUy+ZNnI0vvdFgTyasJvj19xvCgKkiIZanmQf001wJrUOAPpLm6osDp7YmSHsozLFv
0UsBdsWxnrpRoJPtE3IpZ+x/sHNeyAcwt7UjPtyivmjCQBvSUjI5BqreybDWhHRUNyEmmwRXxj7y
cfoy5O5YIJBQhfgw7QmWia5jjsXE9FHl1rQKp7zfTM18HQ1If5My43UEVdCe6mJHC5M0KAv1LlZX
6KIgkiLOKWQS8UjHmF7opNbMGlwDzZ3xioOnQ5mNmznHxvhvrtNiY/uXhwCXG5upLpaMoN+u01Am
5oCCzA0iJ/vWqIBXaYPIJ7JvitHZw5O8Op3z5k0ZE438G4RMMI7jXlQInLLq2vn5Cbf31SwYY4wO
s98GrNMQ0Sf8ImjnuwH+ikKBAAdXrZoQ5i2m2vXcL0MPUzD+nHA1u+X1r2++P73zffZ34S90FI6b
f7z5kIQIwIR4ruamOhpEFfQ9jT9HdrfNnF18uUqmkOVeGMDygBD+9asvP/yPqzh2PA4eLEie7fzL
nR/XsYKAgKlMVM0jFKyr5mfXpnYeJam9CEbPcR2pf7N4so5Yf/KytEd10+Ks5JJg+MffuSkMS3NN
xQMHFpy+vDqXCIB5I/pab4p36Q8vWOdZTBPEi9nCWp80FyU6ymi6FhdCDskfjNOgmjDJW110Nohi
18qTTorfCkggwTYRW7ODgsOCvKYsr1oBt2nWNaIfa+zHQBNNvCbqnhaOY18QZWdAgNDBDKUFp6Z8
ZKS6yXpa2rAHIXoyZ8Pw18Hir1AaNpSWulfTg0sJWh8FbhzIWbX2aDn24zyrIO2S76KH1CtizGFA
dO9tMt6LlKqkLsaXuSmhNah7p/U/EwC7YNQ/U22vYSqyNWg/HSuES90CVmY1+ji+RKUC3WphOSMn
KSX2j+p11qpth5R7JQqIl7Wk1Qglajn1kGezMiRmMzGQyePACmpdUyDSZ9NQtEZwKH5g5sg2CK1P
pUlIZDSgPuOUc9cMzstykpFEBq6lzN+LCOJd6S9zwejFXGbQNKMvOcEZcI5/VIr/YJTNe1XDGcv6
e0ble88mKHdGsG+NX0iNMYm5Rr/GWchBSjLCxM2uhlWmYQAjS3URVg8gHWELmnHxjhs/3U1Yn3ud
YjaEqy+2lepfYDHQwCMYqy2rb8jaTDzL/JuM8h2q2203EkTW7mHy0dPIi8857R585PnKmGmOTOO9
U/FqMuRFppHhQUvvwRL5c2dza+XteTBpxmOW/5579LTAMa2EgMrav1h+OWP0Gk+dLXGZgZhelwlQ
qWQyFwHaYziynpjOZgA7jIFHbiY5epuOwy/6GO01S6N9hGmdDZvXF5JbqQjbwCQKCemi+8NoiIQo
OZIyqm8/lFbtWJhxgoQ64tHapnZ/HFVLKNaYgtxDKlMLEpwRNK6kBSs2dB8tvLdrMokkvoHsU7np
c6F8XEyiuo6tyTXQx4EbkH/R5h3XePqpYTWrFQ1wUNgjhBTSdZthM9cI3wSSl6bkOnmNf0XfBUpo
qNAw0RHLTVnhOYfYHfEoVDa5CaEHVaIh7YfRofPCQppsW76kKd6djZPd0yE2YFv7WWttdVt8xUXr
MyBm30CgsKCztZsKq1mAs/YtY9/i2cMUYJT4OLDBhr29SlGO7pvKpwtDDgVDzuhpuWNoo60tAMeM
WdyXarARldClXYedjspRK25cTScfmNhyXF7NJqkZxOsUbtiM2xfdQKg4uLMAKMFcwU/Wqtd2mTQS
IGqavQZiTMi66dcL0fMncO4aGaplE3jmmyunzm60dNyYueavYid2d8myo7KC07ogSHQoOIZb/YFs
Gi97GBrxoWIoIS0MsZWN7tqgjZCWtBOp4ilHbO9L4K1sJaWLnht3OI/6dV7w5BhJuUDh0j2xexAT
RqaknAd45BF16HV9dVpO+WRG8momRwqkK3vDFTsiYkr+rZHskTShAzfoD2qohkfUJ2RFr2qtfk4c
AA1M0HEK1M1V9xqdRzH9LriR43J4QZsEdRynQ85HlOnFtYdVrEV6tllKtIGGWdja+UoSPwI/Oi+B
JfXxfHANS61spxw2dcnxF/nmumnbAQhqu6907aXIFBaTER4BbyPllzbrmmJr2VsLrWcBKqlk8qK+
cXggnZDed2G8yi4H2TxrHzAZuAMHDkyVPwB9sQjR4r12Npp6m3EGsn30JO2E0CJFkDkU7a6RxrlL
MTwNhnwmBbAJZnpKVjW9WOPiPI0YEKApDfrOCqigEOlE1a9BQodFiulF3XO9AaVg6am+fdnZzHda
pok9PX3dqb1NNWG78JHeS8meEoJZgFhavjv9uNJttHumKBpAthiCAbxiejM2BN839Hz3pUdLW0vN
R2DdpElxXBuWVUrxR+TzgSRe+okFw98OPsMG0kTtKv+sfaqZAfzryuzq3a+bhI2JFMJQIPbS92Et
gk6fbhHXBujByTPpe29jVumdO07QvaMp2faOdQEavpOi2WpGcRI+c1v/YM7iQvf+6oRstiGHLA4/
JHE240a39EuZdAcQFtBtELyljG0TVtOOjEmcQw0QNvfZp6HeM0Cc/PxWHwzjDFyjWE2NIenREWUT
VR3ionF60HJWB6OuF8kOrmOiHvDXj8ZLia2aEXvxk7BxFPrlj8mKUbDncs+YhIhTxKqaiRHUMasf
pc8N1KItI5xLHUFNAGPB+GoZxZUjxXl2+8+haTTGuMbZHLQXPfOI3nR6UJ33UJlMlGxsmYPZ/MB3
9FAQzoIxne4cswCPmSIov+I6NsyYGijxK52RsS7SncA0vHa4mju8RlE3NhsFORLOySKLiDZjpr93
GUvIry0WLS4ZQ83MBWxAsHi+C6q13Kt8ZCZU02auop1W/tLWpKz5AgZcGd8yj89ucnMA9exx0llW
dFcL7XVvcIu1eNXbzgLJApd7XWuDsZu1/pSR9Tos8Dc7hucWZvlJzJdKx5DXMFw3AAzjUltsZb48
TUO7+fsJBqzlto58c43TEoF2JY+IDB/EkjhnTwOTAvWa9nwUacLvYVsPOZqjVV2EuMZxgW1E0t0i
bb6ZC8V0FpjdzlmE3wS53oyCH91V4ResqXuiVL8jC9xrnbLSenX7AoZ31Tji1shRJmX8PHTaIRPI
AuBdRX2DIyXnNFM8yEo72SL6AUzdvfKK4YB7MbT0TVIamH+B/XJ7ob7xcKADsQVixczSbus4MBEd
ePXFq60X5sXNJpWdWudRsR9A29yDIH9sE0fAdkEXhUrx4NaVfrVatJAcp6Kgacg30BIDZpeQkGa8
8aOXTFAGw2M6gIOBrKL/zdF5LTeOZEH0ixABVzCvJAF6iZRvvSC6ZeBNwRbw9XMwDzsxa2JHTRGF
W3kzT8q90WIjcvL8vRnRrrSKpbuTEAAx5uIABo3YMvaVOss/mwfQUVOo1fObGJkZ/xfXdLC9287u
14tkzGM29XuqcR65s+29SRNnWVcfhtSyG46Kh8J+T5CkTtgssAFI2O2UtqUToRUiBHm4KPlQGDKh
uvSUO+nzYiQmH0SiH2wzO3Jlnk+Z6V2p+AQMSuqcZHz/aMKTqKI6OfKbXnY9c3PoKie0jHHej1Lv
we8hCM55P3Bd4jBnHTE7eeAmxTHFJ8NZR3BqqDxzT1i+YPZqUOchcrl28Q3J26enrSz2ecZGUw7v
Ofou5eHQrdTDiBpDWeCNJ27vV/0Qtvm0n4B1GZFxW6Le2PFL+MHnF3SzuwkRVhqKOrVT0sw3tvHv
Q60fc2/RgNyzve2wzWI5DZlaxmNc0KbKYmdnm0aJu7pl3HJHLH54JFD8771d3RJcX4yuOUV94n2x
lnMjrJ8oXWXCKy4vylRIuu8iv7vNTDYqgYvEOmtyQMv7/ZATY6sIx/Oji4yowrBKbpEPS6eWR/pb
CHCb7ep57h+FZFiiHC8glk4B6rmHat9xm4L4xdWuzlkYtokFdhTeTyBJIpYtVeJjcrHajKgDq0qW
/d7LVMzOtsgwFxJeNrtY0cRl0SGzvLVe71yB7Ods7ieKjGAKmNOV8s0Dy1GOLZtScpgfJRDvQPfn
fldjsdcy8eZwscbVbLym3M5tb/63ZA4znYEb0hubdguE6DJM8Dicl96xoqOT2iREYrSAkm48UC19
XjZhVfTnxFpkgEeVOhaWOGXyr+jpz9M7H1gIuC4aTfDuttrFwtTYx9rNoo1ra+gcoXa9nODVvOk1
Nw835lNa0nCR+ArsJdkkKzvMHd7o8x13lugwhUj+Y77uJOhX4qeWpOcoNui+SIEdCEO/Lvqu+vZU
AznCxBoyymNlZvcJej4LctieI3DsgtyTGOxz0x8nF8aERQqK8bS9LY66zB2MgLjTXmaC3FyJ1UYT
hOL9xgQFNWH1NaPLyAG5tXwLs4QMfG0SF9QqqOr2cjZlfaQQWTJiP7NrxWacRHd3TLHsnd1oRM7u
nhtpkh/wiFFPw+cUW/hVKjdsGxBuq0VwNjD4eSMLS1blEYFEoFmkz2T5pWntJUmxvU/Vk+etU1K/
MFyJ5K+BeS6QfiJphcmeuRAEGERF6LPaz5OUQ4soDrfecu/3mNX9dCAURe/Vxlp9B1gOj6Zinyqa
bGc22B8cM6UhRPJOyAZYNU1aBuPEEsz06xdid8+24d2FNLVA9CsCYMAEbpMXlzBiYHKSp9IwX8Q4
5Pz47vrGc7YCSKxsYMa6wNj9ECMICJ42BCmcotylnLBqoeBF8fgjHOgkrsaIs3TAzTB5RjwcyPBN
5LD8TV4HQ4TTemX11XKvsKC2eYt5xHSvLHSpShNUzLUxpQvelcrOwUZ8S21o8MZMaJIuCawMcdgb
08c8HDAr1hmNj+2AhVIRfNhgMYuJJ/yLDLxmbKTW/4KGZNCtFNqGRumyW9a8PYmQmbmOa1gSJQRZ
Rv6u1g5L+tjFVA/5bXwc02Wbcq3f5CgAWV2ufsL+rkVEB9U/tVrLOEiQKFrMHUzuscYN3+zm74Z1
NK7/AVMNjZMg8yo3oH52V60ulQi/e2/rE7/IYa8tFBx5+XQZtV0ja+64i/Vt10kfWH314Y5kIOfk
XNAkyDHH5pW5vKrKb8M/9s2Ub0eVXPSs+RPl83bN8usIDcT7mjNthwP2EYZlkRKBKvlamXkcwZF/
Y1lLKlUP2a1vjHL+sRWNBiXlPZntPkm7+mbZs7dG40W5SY9BuP3IXO2fTKZ96QxHr8Z3kSFNYq8g
2Bdx4QQmvRm75NlfokfJ6N62esQNCrdWw8+18/19oai6SDNJqTOGBj4jK2uhQPO4YlOyJdk3x6fm
WZn7Hvx5tOBWTrjYN256s9kQ9ZGK9lPF/SifD45WRruW5meespE/BMgiQo1k2EEtpPMvTay43q0x
yAXQTBjfJ27L5DFwTZEs6sugRRvoTdVg/c/qg0rY+rXEOYDNHRdMXEw+rUl563wtoAZiNo/zjWwF
8cscG71rHnle3svGLA7MAXeXShIJt72fWBPI9uImtsOjF/OutKFQrFA/H71ptf71PZIEbmevOtTd
dI9T/R4B8yLJII90hz22MDqU0z9mctrGfvaRyeHVSDTIVIfGU7c+GTFv4FTE0pK9Wwut23x97Fqc
+5rkssvCfNW1tq5t/J0yXKN5XKCGzeVXhKGtJsiDDVJ9DQnte9Azp9zmtTt8sTuAY2TwNPXtlxTZ
vuch3nZOStHJQpB3duzDJLiTJ0Z5BYud7TpKpJE0Bopeloz1f1v+I1u/deqFjvqp/qFgOA19wsPB
CkiEr8mNN+XO73U5OKiiu3Z2ts8VAoFHL8SWiqCPvvSfvEX3aDIR3CgI1TSmiy1EYG/+v37XxWM1
Oc271fxh2UCruylwxlTxF5Y5rM42LlIDA0iXTBvHoRq+ccIU1Gylk8WK00QxQIuTcgvYJyunSgpM
pOVofw0tJ5OD6yr1ix0pBv9kNQ4WwpQkbSWXY9eVj74NRIohb4OWFzSud1UO9qW0v2eGRqBaavfE
7T/9L/CHfFgLPlHKgqLha3gyCrCYc8z53lY2bL+cRmXYOx18JuBhGPbF5BPLtaoHv69ukYExmCK0
S9zadwmBqHrVqzbsdapaSq2g5SP2eNmSnjUkjkyHc0doKZpkvXwMRX6nX8UOLNf6TJd6X1ULKJ0R
cIoy/5qd7lAWVR1ntyJPUtPJMHd1kNDMm5UmZNlenAm8axSn+ndJeFNCAqK2K7rj4Bk3DS2ee2tO
P0DDO3uI6Om213X86R9RVBOTRFnQ2CCxxryOZj6feIcEmWOlWxijI6Nk9FP0gheD33BxJpplDnp8
rJ/i2rpqMxugOl8D2LgQ0zaFtlD5L56qxQUvHh6OWT+YgdJ5CSaLB9in45/YG8yzLKX3i+vaJKXp
ZUkYmkdlYWDT1J0CT2eDA/zBwchIx92LRJy8+/yjBzFpoe5SloE6SlaDOiS7qECZyBVFgGGxMXjK
Jo83ppoUMYkMBtIKQ+aYSyo031hkn5HX28e86na6JCiF5/U8ZLq9g6hdB4UqXglaZYmdhhpJggC7
6mrDdSSXkZyjQVFKyRKYTKbu/bq5DtqJvH3XeF/Uqak3LOVq43DMBx7K42YcAa52cVmHmY3HGh3m
KrVFHusi/iytTAQZl+VSM5eLqchetTYL4giwJkHieWcPRrMrogWqnK5fhDvMZ+Z679i5PUXT1V9W
QQdRgXWV07gx9GQ4FLqXbnNk+aOEBry1Fy0GcLAZZ4o15tJut0J3j1wk0BVipNpsnvkH6KkO6yn2
aK1zP2O9W2XIilhcS/k5l2g8zZgiDoOyvlN6bg+dJa6W3j9oFIxp1IXq0IMJIIaZ60XBUj3iO38Y
y5LGsIyWt7qLJCWDMePJVB7stuEgzUn2OVX6xe8RZbN416MBrVg0zgYKyi4vhLvFWfbdsfWYbHDn
yQiejk8HA1ZQ2/BFrfzE9trdlrVO3p+On/1gmddiOhtjRMA06nBaemFd969m3LYnV7mrr7HF9zuV
6wi9bwcy9bJzGkgn8kgK42mhnQKrtK5QglzmXPfp/4Fg6ccXvRv0E9+bX8ifTLAtWwd0KxYG5YAK
I8IS1PqOeJe7sbv+YuZg3mqQDX6iP1mQ5KYShmhEpfW27JAxZiJ+cQsPJhefoOXnQ2z9/Z9rk/gk
Xs0yCqh4hd2HzN8a9GSvdz/NqP8MTv+RUTpVRRS6pF1+mdz2gzjPa6YLKufTcser5EP5HEgdJKFt
FFU1SbSa9sg+5u2Kf0647DurWssDkxcIeukzkfDXBrfrzOvyqKrcxm03PE3Kxt825O/Kqfpgdii6
SypsulpAdooc6jKae8GACqGPBSCLjEgLcV7+4hSLz0jeF4fHIWRZkm9hEP9Mc/xCAIogRvqUxBC7
/AZfULdNIYeRgetpx8iTfyzTQ1XiN6HWUdvUPdoXboY8GIrseSrQ+6iBl5s0q/4AEPuO9JTKkF4z
ApyvV1mfRxNb8MxEeKhsxM6qpRuY1eVf6XavhqkTWQOWgAYdhz5Zwbl1ZsIoMb5wvo6d96nEI7XG
25rPnu6K5CDt/nVZfB0eQIMfHO4YtSNbTfMYOGxxpJtt5sbf/qQtDxyUzypggcXk2PPnrjOHxIhj
ha0+34o0D2J9aYlXqBWUwD224PydHG4cnvdMlvkRBMyNojGaO2rSwbk36sel5cqGSR6gj9Wdot4i
Gm3U22jRniwTIoDlgXfLqiqIKRqY2QMPxJN36Be3JPGmfZcxHfFwfBUYOp8qRqhZZgSjukYL+3L1
vGKVxj3+Xhr/t3TzJ2x/6yEKdZBTu9b7l8tshOXFUy2JdEBUsP+B01ntrXu+52Q8U5fsRMc8N7Nr
gcAEmc98X0q10CMk6MaW5QPxts3ijVRo6uirvmg+BiaAo5zMR0T4cKKRAucpLKgM9tvWU6aOGdZQ
SKPRe4uZbiVhLDsnW/5oOTH/uKeVhN8aqqABBim+WaNfoTMm/hkzgdxqi+ViqI+2Wq1WCZ1XrIor
gjEzGzb/o3j2TT8+84S+uGPxyov3n7BtgDUWR6BH6eUmqR1xjKcWKilG5qHn9C6QYpGFgH816lWX
DQYpMHQEaKhsNnGUF4yCra2GgySqv8/Mdi+yl9qd7A+cl7xjSXR25NrDvCs+Td36x6pGsd4hwmL5
8RuwzGffjx/bhO4J2kOCLBpRIiWJ4Squ9oawX0BUmcD+f31/fG1cTW36BsVeCWhysD4DOTi/mW2Q
Xgcyv6MV7HOyc4EKUARuyWI0oakH8AIvjGjTsnYLuHmynOvwcML/QDsV3q5dWLXOFOrychrUoTmZ
wAMZwME2xMUavVigeiTFiNmjJuUw17fRgfc0T9AkRroPobxUFG5Ol7RA5sX7cCrEjOYQUW1Bufb+
y2ZIDrm+Zqwv6KTRpw+0eULq6Uk4RGS9yb/ShXtMVYJG4nBD83tp7XXZfdkEDnbKzTpegiSH8iaD
ouABYoXCPBdR4Df5fK2oxuX1g2y8yPeIM3DvISa1WhEKYw4p4mLrNSCnVG2ehYzlwURi1sGjvqOs
TA8Jbe4Ml0hUlziQ/qkN6syRwlyYPAOR82L8J5L0jt243CGba0HKyruIzPxq5OZDX9J1asK/yKX5
QqUUBi/09oe4WJDE149V6Nq2jv3vrsbAXjovzjSGTcI5BqXqnfjmfOwMGBHSKaA/34eECRwPtLog
pHK+WqBQCOZDw3fCZOJ3OEXTcRxLupu68bdqyEZnCUHSwqdd3KvqVxvcnVb120VYY4hIMZPCIISA
Ik0PT65zT3bke2WJr3lQ7zImqieH6o30r7bpwdHyYs4Dlli3fORmmbiwn/qBN3fjmGpLi+B1XF99
GVVnkEq/PMJsATxSL6nuhsmVwkXQYvqjTkvOIaMZG55+3iT6+NJnMFb8dnnqKgRDB4uLMbdUpiDM
ExasuJsgLMZ50Kw/o93WCEeJowEvt1+EAF66uETsE/HWj2JXZYSkWqJeSAAXEtcsEM59yWrfirpP
YYtvhqkBbtb4FhnzG9dO2hs83OmexhrRA2BlZ3+NkuqFJHq3y9hkmhePRApO5VzvSyYMYuK8zkir
IgA23V4uj7NSx8no9G3rph8e9WwQAzaLxKBpVMVxSGj6w0CF7rnkIQscH9VcDlxiFvtv0dcvTc0f
ODGX1yg2H71IAyVc2P9SGandqLOvI0v9DVB3tS7nt9lvPqcU7Ig3vIPyISTmEQVcnL3q9NO8aPth
FDAZHPcDyBnOZjYBYJk3umVeEmmCGrTq0M7874Q8oDuw1xcZL/0lHrjHQgdjMyBxOrgQdTX7tajR
ALuGuZoOGXYBlfzQe/ruLRyeYkZUrzTvU4+mXdvNnyUJIF62+Buwc6QZCbrZ9Lh7Ftl3GQ3XzK1C
2HoHHAWPlbV8ytHx+QqXJ0VtM6HZ1ACg9tD6uOW4xtlBqXVnVdGUkGHY2EEDoJiBABYqAAkrTWy0
BnNlWVjtUQwTf4yeOpuIwlDJiCYzbAteSgd4xyLSNfXpsBr/YiG0YPZjayuB6XfAAUCqcxVN5796
/Nh0FILPiORSs48aAHU8AjCFBIvb8pdIWXo0Kg0AH75cpjm89jkRlCwtsFQBc0F1askEF8mXk5m4
HlreFdXgkJeSBDlthXQ+B/HYL6GkJIQvBtvLRK9ehc752SlIRGNV/jhOtC3daghaqFbBmLLP7NcE
4IKeu2UDwyasp0Ok9U6uDfq4AwaoFtgFOX+30UtlbCJu7NgttmpwL23GkqaWvLYbpqt8NNbi8geH
jqd28M9qMO9NFhYZezxBNwBY6DvLHOosYDCSv4L71howISW//TS6Jw2CrP1AqcnRFC9KOO8sg8Yw
jkuikizptjQ1jltTnToM9OS+1TnWCcGVgNBc4zCwLg2iHL8LjpNN1/OAUOu0i6rqXwKypV3ZLX62
vKMQvk7MTNcJFjeQam7QOY90vTNH+553vXoe1J85Ietfj93NmZHABZSYPo9KypAL55C22gOcos+R
YrBTaTxq0nefW2SIpEt+wTWmu5wGKiDmCQCJFzLL04neKowaDndD/hURLi5jEdjCpttAtgHK2s5N
ptdKFzlnEMO2qZ51vTj7zvhoADWHOldAMdf5hMUhdd4KgpJbEGzk9pnTo3Wh1er1hnrdKpQaDiUc
SMXeiHJiKjDwQKpm26JIefb0rNi4/ST2VHt61sgIXqnXJIq1TcOXhnSNyxyaF6yACMgtPU4HDa4z
p+S874b6CvMlh+ckf4DnME8OZLsy6u82S1NuMqJ3BF0ezGFkGYjI00te+0lbhp3UKKktarEx5/hY
AeHKR64gJkIObLwuBLD4ok+i3znV+CYzN71QOJTuesWKQO2BHp0peATjJb/M2GtJuvqwhNT0musT
xpqWS4/vHlyzPjZlfyHkCoRy6tVmpC2Qx6h6g7h0jyMsnJZLKLH3el5C+N7/z9RV1q8m16/mMj/j
7f3B5GdxMDRe0KsJtb55pQXMCHMrJRetsGpAEiqM5IUuK57FnJ3dQCUa/oXycxl4FTlp9BbFyMm1
fjaFek7dbNnnZPaJN7Ybj5agrdUKDFdRSEy2PqTNKYucN8izm3Lm6IqiTyh5SNdrjJuMeRGmUHPi
wX1sDfOtyAgojwWvmjyyAOVnAl3WT8FbDRFpRXSBPOZoiCSId0AKTE27tb92a1l8/1yGGTo8C2+T
UxTBYyL4Pmrdc47Gjfa67gqWp8Jk5WDm9iX2sc6YdF1XI1Taia3tzje10O6TB7Pj/9eC+rfNKrwZ
BnVcDd/43NPSnaG5v1WOuzK1mi3EaqoWNfgsGRYCs/fqrSpxkWV2m+x5vTxVVkz01qO2UfKzTwQb
DdkBC+VLCyKZa4wbYHj/KLX4qXTqdzJujBKTwda3GMttNDvooXbjM3mf/SyRJyoONfTKWQt8dwwh
1l/YbsE/S/ozThOuJ0AwSicebr9tRQyKiyKugDrAHko1CwnrQEf9y1ioQ53hJbaiQawRLF3r8nVH
hsQ10dQeLbOwA1HPcAQBAefOPn74LJMBVF9qM/tuSzc/uxZEM7WP+uTuDtXd4tUtJKSRinPSlPBG
XdoHSrdUCNkq3RVUprIxgLbSgxccbXhGconeatFBWMbtq9uotgQRfkvR7Zu5vPUqeVWdTeJdeHJX
yWs+EPhMrW2v7fTqPOBk2XpLuxYLLO0m93gF2yDvkTXOSLS/+gLzwOnMB0avvTaDeeEFmwKtT+BC
j8iblLQQK/JXKIU/kifHiTrp7Fmb5jT3p6UoP6k3qQEM1H9TourE8chF6nQfLd18G3TjqVnxYWsN
VKpBAkPnntzx3IomCRN9nQ05jQv4MWyPZ/Q4cqzwRpMKNJ4WTlEFaEmmfGcqc+3LVM/LPP0FGlPi
X8FJEjX9rSnbO8m+9yH29yXoaMTGkWvpWAWeYTwulEWWRQfhVzg3hcSzQW/cmNFqCIKCUcS4EMwx
StlHsHSxFqvFrH2i6QqNIjcwv4mJMkuyY/zhCMx6PvPYWolJid2umIpjiR4JBaX4dqeWzy5R9FM0
8VNbAtEoR4020uIPQhZbyu4Ko+1vXrDJMiQki55NN6E0caal4AfEw5lb6t/Ia6515u8M+HKaySvX
dRjyPWo6E/+o5Os0zWdXb9gziwrEHEVMQ1ljbdvjj4DC1ffvAosT0Vj71yi1h0W3/7oM2nZ20xO9
P1OL9Ks4D7e9qr4G65+HqL3zWgtDNKRNZxiNQE02lz49jTBewMX3NfdjyCjxpqytbvESQdWRYzlx
41FHQzfggwxk2+9zy8W4BttVg1jCyU6PoQGiHvthvFs0awkFmN2p6ABCT9nfImN89HR8FK6j0Gnu
Dnz1k/HsoFuyOWd2nIYu7MD7iNaMX0xJLlDX/FvKchXsMqJhZhKABhuIgn92sRWGanEA6/mgb8Z/
Wk+GnY/xPMJTD+pI3DjFCk4/+02xf4Tchzhvcr/O4mE4yRnwvSXfi3mMAOUt73bR/DHp6cT22vlb
g8cp6xnyuyjepr515EPVLlmzZow82nNNQElmx9pJ4uf1pjGIo+KVwAvkoli9Gn7K/65V1FxNdyPT
zktvy5chRSVXfvnQalRaFsa54ugF4/CKfwfucZdzoaU5nMbK00yF3BHb2HOXQQjtbR5XTCmXFLVw
Y/ezftKW9w52PYbobV3edFLVYTbW6cWZoSb4nWvsPCGDlOXO0Khpnwzcr4k/PmSd9UM/2Y9icxkZ
eJorwIO1cYTZRD8rfRG+h281LstQ9hORam3BxuCsDoqo3muJFnatMdwBKD0ZHBZyINSZp6gfThda
hXvjtvehxizE2e6ftKo+lVH9hnbN4hYyR9049cWAxhYlxkklSCyLfKQFlskmmiLerFzz8Cby+cwf
NM4tW6Tq96TnZuEvTjCnWzFzm8ZzJAOrzh9ybt5121LKbGrXASEnLg6Jmri2+9/98NOUvvswZOmW
LNWTdLpLSxVWlFXP0CVWCgR5dOHzG6pAv4x+dB2FjXbGvnTsDbWPEzYZQ3rWqEJGdbCNoBpfUsl3
ZHTQl7rk6NrC3UxADBh44W/l7kCSFRduXll/qdZ04DrzetAThHvd+Qb7io7FIbzB6456AXqFOmjg
Yp14zLqFyyjiRId+B+DAVIGSZooNiEpbb1gfkK0Y5vwtUnRJmw4UqNLFniKdD6b+5hkFPp1b/zjX
6SoD6kfUJbll2yGOg4moESePSDLlGcRYHnJY6dS791S0gzwC35g+u0ZG1wFX4wL/+yFyuDOx8g4A
bbtsvGFxiISPrOAPd4oj9ZJM8nUpfOPi1S77oQbErOGZy9la/6IKtzzSGEZQxPavXj3418wcTjXo
2HM2Lb/EDtNj25Qj0H8i2IxhZwa36Wxr0xL4Ao4zMxi4WI86BI3s2otCT31kwwbKP7dXk2BAw/mN
zm+Yv+CczhVGojMox/ceAs4+o1r3kti1wrDVpFTYwVwSVnLXiz/LkGOT9iA8MqzueLUSOKayY5PS
/o470n6YITSv/o1vJ7pDdf7s4aGfnCIJoO/eY93nZtN+eQPHr64T9O1HlgVlRu69j7rLkhgIrTnA
Su5tRHcnzcOAfFxcQ21hdto7Pe/BzgprS3tYttV4hQR1PKQX2F/0eOX9MTHsG0YFN4j4NSC11i+Z
hgCKRG6D0Pah6r34HaczHwPlhODXy1mxE1RwiaFQ4IOv3hP9FnHZ2JXCs06IUzvNU9aaSvirDFZb
82jM2wXaqipxBuHHVZB/TN4rqX41M1qc7VE89TgT46p/MPQ/0Ha4rOumux0dMmZtzbkzNifostVO
x3K8bbnls0zg1VjryFdDXXzaDLppwgsZgz5dOx7m6WpOLmXkhG450JBWAMbWG7Ul8/ks8JNsQbA+
TUY08HNG+dlISdyQOoiJpffpXkGI4FDmRr3WI5gjUmcJJJzZe972Lv+sxGXt2Cqup0Pmv9KbAQFS
VP2xGLW98PCUmPb0NknogSk1cTCL3ZFxX2B2crjNmKXAWAqTzoKY53aF3FEJGFA/CZ+cKoHQgXy1
7YRusQvDnZ7kMT+RngLa/WMr3GYm81MFx5NXK/ZOFXXHlkTSthFHtM3ybAh5Ga1lOYlVc7Mt42JY
JSoo0HN3NXjBhwwq4WpBt0Rl6OJluTUR+02JOy9T/ETT4O+w6vmSt8CQz+Gcjv6ly2HHJAiR5nBI
Zv7kyWCVe5wxhzxP2AhF6rmbgMyUVYLH+jiaTBfdZG/RD6ejvXhwoIejxf4um5W2ExPxlMps7i3A
RtHSM1Rqbc+0mfP2W3QsQGy7bH96JWmGzuPklKZMFGE4XQmDEHifpncRd40sbCdKFvAJeFCK0lXy
6kQYsbze8EljjMo5JVV3QAZG4VEYcoiLZriEdEYxQvIst2CvUk9IWYGBlvUTsUGi5JdfrJkOd19N
JV8VAAcx9DZHcCrxjqRnzraroy6TL5HI8ppkS9gPM+BGk6tE2tpZ0Pb+kRoPzCHwCvZpPf1rB3vX
LOarbuRPGXuBvStQ/GRWr0d2caY1CB2vixkA7H9ZP+4yYRNto48Ji/FIQbDM7uQ9tit4Bl/Spz0J
xL97rvnET/ILbSMcfvgYI7t94v7CgGvDJdAqfOC2xSNmPkR2tV/gcWrcjUNjeeQqXgdt5doYpzhn
9SOCK44huwH1m+oXlKQLLbXcVDrgjg4AbczqxnFRX4liYSYbzpSOVEfu5s/U8LpYssEJ2zkDabM8
mTZVwSztsPtpbGbEfGN/H9h2uvaPPc6ELJkOqpPwilvnLqxtzDELzJoDTrNmEaDC0jtbKJhdnYJ5
EJ975bvQHo2VC4nUY6bZL21GlDJbLRRgjyxo9cuJmR49PtoMX59w0xBsMx6x7s1SPGOVbb3Birn6
XqTf9qaLuhqPzhvn+r4atHzrzG6ySwlI8hoNphSfY5LY7R4B6NHVxvdCJlASxvGUSuehhRRqJ0yB
hlx9uQtWSTqwSXErbGhc94O2oTzHbj/FQpkEu5RwIACGpPJb5iWsqdQUcFtRMKYO24XyiyMLdPy7
4KvCeV5jpsMh9lDE1yhRkntF6Dag43In+i2n5HedoKeCmyKG63ifCUxdEWwT2m6Y2odq72TMycui
PdS1+bFg5vdafz6M2DXIiLInYqcP7HTMKAbGXjSYxjEy6FfDb03iM4EXSsuVBVI0nyj9MEH7lOjt
8HrTV2GBUJrjR6NsupNp++85u0tlgTuLV47TAicLe+jG0luSqL0C0zZbHiGfH09HLRAdVnJ/+Wg7
9iLtitpyHBNmFVWNxIijU2RZT2af3gaD+Cnl3B/6aP74NnKL1WFqNeNSO1qW+zBHtuRLBGPR0DBS
tSjGPevPUfZ3+uymS1Ore593DbtIb7mVeF5vZpZ/9XgDT///O2+tp9AG0MHj/zNdjfl7sAUBP6zH
8Ik0vqON+zGT1jvlhJLugPuWAzBukKzrU7b4mKBrd84uscb1YQNxBoOf750g+CTXwQB4NLQwRJL0
0VklTZMY91ey+jR1OLh+Ac+k49rT6brCuubEe5I49mmkJPtKOANacfbZeUw7CEpVgcf9p9L7t2ko
9e/Y7RnTdPnE0U+1UT9RHWOxfBjWKhH6m9TdkA96HRWXQcYPDCKUb1Ay0FmN/2rTRSLWUhJ3/Uts
xtc076pz09LfMawlJrTtpsQrWHQtYOZTrz/DcwMI7+XsZtTzZPdEnlYcqQd+HdumsRtFWrBR07ww
Q9OBbItBrvZoenVXlbQtAOdZM8NFKjhUrKtdpm86vSw1JlfD+a7XvpYOX37RVghvKwyVShe3S4zt
VNMYD6skCSBV/Sxu9q/2+lNeyQeXnfJttAacinG860l47TyDdr6UxWqasoIpHhIcJMKjCNgvV6fp
ZPFQJTCbKKORaymNUw07HQdWpJhsZjWwfl8rbFIE6wdK1Sh9NZJ7vBbdyLXyxnOd4hX+MlsaAYM/
m9iGZS2qO5NNzry1JLdBeg3zaPNRO2Z2RjOKYDqbzVMnfLpRtH74C5f/YKx1PA69POoKnPPqruOj
8UrW7XkBb+OPaJvO3MKacN/6teTHa4YbRqpDptnPZoRTpHEYKRbZvPadfU/MBEMPnUG0dR2aiteh
UNvJt864aLRNEuN9qIsKCUcNW9qpPj0jo7d6rSSKrLcEjQ/UizUd4qord1wkWMwvmBpA7Zolhhj2
XQ1VR5jZuDzwYXJM7CLroYuwffETb3yFQdTiWBAP620h5au37fz6hD+KZaZJRwNFKaEgxhQqE37k
Wr2k1d55ZZrTyEQDIp8/I2c1ICoos3xyaG8qJ67CgMc/1takbk5czDwj3TvOr8KzbPFA5Hj8DhW1
DJGI1yct1q70QgPd0OwLFRjc1sfqcZkgvHvj2NyamdLCbMy+xpZvwJaAkTyy3I59yBwTi3SNbDWk
SG0ryuaPleOB6EbarKJ17h5mFnkdu22cJdqDTDvnyIq5WBux4DnrdOL6TNw1N4zaRRtp3zqM8R9a
lTe7ZWnak8m20GuLh8Y0CIis/Vu5zSqxsO8QKTzMW5gkYUxdpsY5YYAT57lsvxIelR0zL54szsgI
4g0CD07xZbnXmcc+xSUOU/KVCwo97gPqD8L/uDuT3ciRbcv+SuHNeWFGY2Mc1Bu4vG/UtzEhFFKI
fd/z62sxL+pVpiorEm9awEXczAxI7k4nzY6ds/fa0tPxRkgm481wy9d6Q7TRp89s/MyA76GDardv
rPFuHLlta0oCDp/jQpeXGg/uW1ioj6FjpW7rRlzLvmZCPlFwcIa4sKfNNwQfe+PaNqzXzhrfq2CZ
rvhG9hAzzzuTFUpmu36jytPvMf8w+JV5GP0824Ws2WfsL+F6JLsd+ZJNMjKoI0SJT+GSzJzqnuNM
cGbMwlPkD+iyy+CqNWFci0HsS2tyOaOoq1jjm/Y6QR5PLdq7CVTLdmYeQx1UjqdpargvnfcIoyLP
opZPeJiw4NAhsQUKMxgTq8lS6V2AG598KSYK8yB2vpjwNTLK6mpw9LgrFr5V9FiZ7cjWiTqniZCb
+S4nWeWVyCMN/51TXl+xic2bsNcg6uKQQFNylAmb6e4oTOlK2AN1JR3eks3HJwHz6EsPuVsNF8Ft
5EkXobfuwvjWjUr6mrIBCTO3QGSvLOESpNWRqSkKnd8nrnvus3a6ErKb9sOMYNyc3eAwzjj7ZmuQ
tN8pJKJwiC/saKc0UwUPAsdX1h6DGSjm8tGz4vWQ+c1JBINalbMBr3ou1CmEF03fo+rundgmMZ2A
1IhD7ZMzO+Jip+KXg0r/6M9OvLFS4w0YrHkdU7vibB44R9TT0bJrlihgbaCPr0y/ZnIy78m4D8jS
A3BX5ZnPoJB2t8j8/qKzqr9YHumRFgEh+9K34pumqhBZhbuQ7AmExqI71uTlZK7lH4lNw3taG3rt
ZkwciGX3r9oyT3amR23u0dRaJXWTXovyTeadOjOxr44DRiCvS/uzHfnBuZ3TUxx4d4ZDxoIrm7sK
ifshzST1QYADLQp3HAbYcqhBQwLA3moteFqy+qbsW+rxNlmnXs+MAF7wuZXJ24gV7iB9ol2UYArf
IKdaB32QrAXK1tH1AcRZVEZ+4Z5Q8vWUNFZySH7R9w1Ro1avE7E8D8aFGFp5bLA0c+xEp4EZFJFS
7X3V+JdvEpPdyCC7ac6SN6Tb73/wasdpoiVlpqCG5HBbpnKEXR35O1W1zL6T+CKDBAtTwO49TRnn
kChYh01ab5uJATzTQ8jwjjjlKKhx/ccJJ8fROxFsk8ASKXqKDpYhuEwesQ7kFEmzi/dWxwILf/W6
mrgjgNhuA7SESDvhJS86YT9z651JpOA6sZ5h9jecAKK9Zw7HMOvSE7nxb20LS2QkdKNg/HIxPLl3
JhMbVvM0mBPExKWN5mbJ2R7HH3bVb1xlomUtzYaVALcdp8EVrVUgpW55O9c/qUJp504Iv0IHFSq8
XK+Fo9S2YJbLcnhFRs1xuIofqj6/lzCZYavFTBgZn3gJdoAoZGuwONlMwV3RspNWcrBPNAtWPS7y
H4OwvjrHdrZ1NVAnUE711w7a0qU5fEKN8qZc58AkDPooFy/Mpi2ARXjXmvc7uBhXm+ArdMCgllTD
JuAD3XCiZsbxVpbOI9Sg6zZeYrokqlQUaLRrnRGsIyVL11SfDkkoYFeLTxqDiUGLyU4mIs1cCI1L
dGMCEthCX2lGNr0NWSx6YCq2GJDtKqoY02rFHZLm1A1I09IGHYhk9iXa/hpQ7VPokf9eIUIeElws
ho8EL3WBB+gGN08J6bY2w9sKhWqPCQecpvqcbevGtOe3HoteoKIvq1R3Qzusytr5EaaIL7zJfXQw
q3jueK8KH8969HMO/fe6ZqbIZKtc1RJdQNv8lNbF87ubeElQJQ+G+Vc5/JxVcUeU348Fe2HU9K6a
7OzXPdeGaf2qrdrDTBRFMTgHnLeveoq9VW26BAY0/mNkowcCp913SbMO0QiuLGe64zijbdJUQnEQ
wi+YXq/tmpGSnf4imiVd3PWsSqjTkekCWZzOFmFz61Ya1io2cAko06G9MrSveoCMvNw15oz2fCTc
YagfNROaGTVkaUHikVN0xPyyT3Bo0TJymcagiq66dsNZrL0yiErbhCQZo4jZIEhkv/BJRI4r2hAG
kljymq5yZkLrwHT0lcLr0FMB3Sbh81jPuDs7jORlNqNOwJi5Mjx7Cy0wXXPcX0vvwS2gBtY2w9gm
sRbMgH5wj2N2mCqL201iCcvtO9gS19oGfzwKunJlbpcbiA9LIM3acIJHWXcVsy/i2Hp9NGcDxvoi
4oRCIzijAu75YTHixzcCwt8eFdMND4EI2xuxm6LdZdE9pJizZbjyUM9xSMHdmQQDDOEd0ShX/QIp
rHJnQl/WppyDyTPL5+IJREp2SytJaLFsnJwFmaJAXo9ujUahigg7Y03OR0ViYfBVC5r7cD/uzbii
InMNitT43enRFJilWKoCYqHBUVoHKh9sO3uOpfNyDNUnO5yQ83OXzGEQbKUztI/5MO/nsL2jpnzu
eGgCNKbQCkiRDHOL1E0AN1fNNLbrgK4Up8K4pK8K66BGc3qxhhHfFXkulKo8hYDuLQZzScZwQhNw
/crx7wqKT/duBequCgnSyRLvYJstn2vMjq37UDGDPc6qNDNiLnnfLkK5jRugeMR/YPQrVj5cYtAM
SnqJTNr3cRZo8v/GswKtG/2qmuRAWxCvoKIXYHs35gj5yIYSukIBeOsiVLJaTNBh4T6RdU7L1tWb
ybKeuhEFUduH3VHgYblleHc7GNNwVeLLWbd5e28ATW2V2EYZxNf5Mtp0X6bxNjzyXW0FHg0i2tTG
NbEQ9wdbtQ/NOD9a9OLWCLc+PIUoR1ZPfYPrYlD0OYb0AU4/WrDS3szs5IhvjEfWM1KJjOBZBU2C
DFigd4/IKwPhPbPCr1xhfHklhz06Be+dyE4hlr8or27jqj+41fzhudNOoRiFNJZ8iTK7DrDy7Bog
xJUw8EEyL6s6fWoZ0F5cJ7jR9JT3EOKvdVWH1wQpEWMInaTzXYpQekYn+cZAl9p/7NW2h5t7Afu7
aUzGQKFtaZrnvOG5dtrz2BO61t4Y0Hae0jaOybxnTBgl/HAcLo5RB2YB6w2FCupPyArCv4mBCVec
MnZdwKVGcPSa6SE5m3R6MT54cNOzdA865ewZoj7qFIBrPtJ8sirv4jLb9Tm3cWrS4mTbnD7c0nyY
UiEOtBHfq7DeEPaXbYLRQqeHqnlsh0sfpI+y8PHl2SNigUKVZyvN5uNI6s0yffuMg5yjJyM36AVw
Xx0mYZa9i+vK5LlZpnQo6nqHgMqKE7oUw3iuULSR0At5V/Ethd1wxepOWxS47z0fdSv8pWjDs3io
6uGGPnHxaAEPsL0ovon7e6Ed/+g2GffkkgtE68o+ee1cbLUKkIylxcYhTvpZ+uaHqD0Sm4LyyUah
p4jm4SlFPFIlNv6tSBEtgm5fRzd2HmQ/BJSVtQ7t7FCOGTEhSbrszeKY1um8H4fgtlQiOhLBK8n2
mI5zw3cBecbeRTbHPDJS3DMi355B/I2nnFMwyVe6DP0+aAEYl2nB1fM4k/TTzNKKIm7BUVLTA/xe
4Ueh54DegvbQJMcvFYtD56f0eASLJzqms2y6DQkh+7gzIQ0aHVxehpiQQ2CLowhQDk+pWW3ccV4N
ogaPQXTlnjeM3gmE7V6kGckkcW9fT6SbE6olfsyQcR3APxDKZ3x37nQeW7UHgvaBRGJ8Lt34rqqd
D3qS095L05eAsdBVYEbJMW7k3chifVKe8TVa7Xteu+NlHBu5DWb7gdM8oiQzS6Hhil+uxemkNQvG
W72nkO6LxfGM57tGq3BqZLaOWC+wx+nHyZXmznLKnaxCi82kjy5e5j4bvR1eB9P1uEhsZOnccP5j
l4uLET1BGl+z2ezToUh3bbnEnS/1MZieATkhYWKRMByQDTTsRaLAWNfRqSPBq6t661Zwt2/c3HU3
unUxikfpue/s5N9/5JwBmI0bw8p0rWSDfuqjRpz/4sSpvU4Zf2OvtSF14rZvkcBs+qxIH8yIOVxZ
ntqqm+DpPSYZwS7R8gfddjOrprPDPbrHxBVuOt9nn1hSWb2W4S+QomhdK8rGMmlQiPt5e0kabLuF
027Hof40Eyc51tE1WR3YqqrmV5i3NaYbGjX4chSWqnVKc7ar63XNuO4xt5ap0aiONZExGEBIRYHr
0l4nbfBeccvrPrhSlkKKDcyhKxJ5JbX/RD7LJm1wDBAXAyC0WERtHYujp3ZDY7yAP4pi8Sa8OmGY
TmibYX7gs8wHmjuqFd62txukKNSXWUfzfgCt3JAhsCJms8f33NUkupo8DmJeI/CSvxbYOzOBExv8
ovxV06+sV+5JRQGZ34lTb1M4FHj3VX/rge0+CExxVijgU4f6zlANx6oudHYJ7QZ6z82tiXaMMDfv
3jdq7zwF5svyQNO6Hp+7xkE2qZvd4BXBxXazajf0VMdphXLHf3N0cDd72DJTpnIbT5awHmQaXSwW
vAxfdBca+mx6Ak2fSFHaQ2gJdUZHA9CFZ46SKDd29hyTD2SD7GoMcIs7cXMZZ3x5jYw/RM5csIF3
ymN7QjOlT55CjDuI8lYWyHJDouWYAZVQmGqDnjaknC4PMGAagGSZTp4N1Ji0wNMP20weiH7gO4X3
1xJ1ZUscjJTRT6M/RjuyoT76UicHydcI5xE8syWJwHIcppitPjZM7amxu34LxsG+ihplH3RyVKS6
D3dhdE9NNa35RKi6fNc+mYZz7jgp4zR6N8OvppofZF3fhvRoSyIUaffwR9h4W0SQgLWvcq/44TTI
tTWijqe1oGnQZYFxQHHZHQoU0+6GKs2/tWIEb0BNd1VGEy2KMDkI5ADtZJq73PkMiPlkqPlSYGLZ
aNE0ODzFKbBQbTcuNoCQ/knZ2WeMDf4t+2ZWKeZIGTruNkzPkZnTwHlsIKvRSoyv3dneuy4nh9Ah
zXVob6tgQVlNC4zivaiZSbSLUj5CexyQnTEHPg+5NKtbPdChBkEw4FZk98vLjR+6C23m0Sr5GwDX
em/ZrwyXKTlye8Pk+ysO0Zch/ljHlbntioECbORDkGvisZabV4VtrieHirPCncaazFwgIGErvnFz
B9FNCIfKTIDv8bt2IghRi7Hwl/J+mpkoVCMpg7awf96LTSd4K9DScQQ6QNtEtBRVjWYYGvBLSabf
NVWwr0vmOf4A+KSeEDnbI4CI1HvvNQieUQavzYzviBiCjCOM+5pJ3I3+KK5gvHwUkULzOZ9SgvRW
vdsBRELxFxug7a0Okypg9QckSBuv6j7hjTF613AlQFE4TTow2caHOdX+VxG4t7VMH5m5oG7KflSD
itAzQoQgEgvtAIevNHT3PeCGq5n5EiXLmvQFjiEg4s2GIT/RfsCC1lTmNPV08zMuqbngbcHf9bDa
OS29Quuu9TnP+jkjlkAwcY7YxUuXk0vJelS3AODGGaW6zla0BOiQTs5nk40PdjFx+ORQPdXVCurQ
kulTvAySJW5yk2IVhOE7RWI38tcMgm8Cw3C3IkQOPJqsXjicrvppQmCRPs/mVG/HmrQ3i1GbnXHO
yKFArRqzh/RXcZJpzeymNbEQuGhDfSY0OP/4g9ifa8sLz0WAqC7oISfGXr/Nov65B34rS648E/d0
CuODR5+L6JsgnkdCmkgyaubytp+XH5mgIdtU3fgqqVrblpSjrhOICKytxWEmKFpcwiAhJW3jvjN+
hV18lkBfgRYPZvbFM3PGnA/QLIfoQv1x+T2H8w/iZZFOQZEfPv/nfyysZ09YtCNoN5sWTrCF//sn
QHeI/6ksw0rvel+NG99rALoB2utl8MFTfjWRi3WFWAnV3gLAakR0HtrmNlfOK3SLz0WpfOWMSKCH
2jq61N/I2Hdm+ahcc8mELI9Ygy/oIKKrufhZhMMbW+V9kvTQsbPiTrTtBhoKRSJSBnYWr9Q/e3mC
zdn8A8ZYqv+b4coH1Y4poGKbptTfQL8zayZZuaPeUWmnKx9Y+4qoeVJKbcQ6yAEQ6r32deMQt5Fh
NOtLgVADA71R2DADeu7t2r4EXbNnUsTEcwEhk429V/TBONDld0XOeET5TM5hstFiNNfOXP5EV5GW
BeAVulZkJrcBDtuafr5M6pwlqDipwjmmLQ9NXT2kxIlfjQuNpHGSu16lbyB0Xo10uBkMY7mNaJ8w
CcQL4T/P/MoVg9pTFGENmQYEe0lYkQRq4POQQ020AI/UDdXG0Sp2pgCu2Cn7vp8TXjxUR0N5CLMJ
BGL1yh9QwJ5QIOLnNGLmHi3/dVJ7qj1S8lh3Ki/wuGUZ5+vo+Y8Hp7QBMYItIpVDv2BcgDe0DQgL
OliQb0HarGvDOWSuM67cGP1Ck7YPaasOCD1dGp/4VkBpOSp8aZz2eo6TL8A5X3kVf5QCB2HM46sy
8si0Ox1EwKCiMnawyOBTONyJZpzepN60bZz4B3kqa7fFQ1UtM8+hJy6GIJMV03T6H6b55EqAAOmj
RZLk4q7RPcCuysCkMPZ3QyRe4OOhoKQVwromPsamKjc6c6huTOsYCl5R8Yljuf39U/cHzPrbU+dZ
woPXT59JMU3861OX5Y3FDWnB3tX+KpupK0qanHBCBF0SVO6Y/RxIGdln0dT+DpMqtjC2dI0uG0dk
RZZE9zm7mbmuXbrIiwfUJ3qXIxC+5vSrkXWDqcx5wXsNAsXBuOFFe6dGu2GSx7kOQQJlGF+ZIvMb
CjyyxoI8GFP+yq6+cqGmTWukJ0wU817UTCjway8mqeLZiQNenM1htP1Xd+we/cWKUoIQvmJExDYB
ZRNUCx+jbo5igav5JRpxt8iWC3vwbODaFv1Wk0+qM5hDkyMBplCY/v4K23/zuHu2JA1B8yeYYRIO
/ryuRXnvg1KsvV3dvIZ99CLLY2q0p8lh2BaHtH6kJN0bjtgBtiFoXatbG0nAsF9OguLRehsaDsFu
nyN/TNZt34PeC4MPz6ap0xlMOIsYhkNZPjPTo4027t2o/wgintD03W5giMrgomprD63uWDbtS55x
53rSfdHmsB8cLgzGYCxiYAFs4aNuITZ82Tsp+mEyuumaLsqBd/uRlojdqvhHlFMd6agmj7L/9fuL
tYROfKcxg8pxNAsjuFDs4n+9WIFJeIp0Mm83msWPScUfElkhoNrnH+TRU1IwNIYNnv6YBv9LWyNj
bJDAwGaJPENOLuz+5fdvyP0bTrPnWaZYFmspPPntDZUxDwc9H2/nIgRjeBO96/QhTSBGkcBaDcMx
F8bb3APwnEN9yP1jV9YPxElQZplLgjKq4zLl8ZiU+gByasYhXYASv0xnbpKRR4AJ148oK4/WAuW0
TKimvrZfFfQOYUDtB93/mfyKo4FyLO1fMl0ci2TAZ8d+t+4aklPxQK69KXs0Cx9UToWpfzHQpeYF
Bsaw9gAqrnqTdIjL2N4PgVvfzY1/GTIAno7BgHxQ9ZXxmWvMWRBnX2aSgy7oBIVchN9BSmmTeWtF
3mGWp+dloVMV91tvRW8B2W8rV5JwEE5sSnwz0Od+DKX9EJbz6++/B+s7Hd8VzLZsdIdgauFFqm9h
C+gyZwjwrFMF73JNCDLZFOBtR9pjrZucy+TeqtK7KIo+IMAeJpH/jH0q+pQQBmuIq6txwSsz9MhX
eIBXpsEpIIYAG03c4CzHUQceGuWCGjQyd22vm9aaliSDzRL2RAn31DuU00RefGQp7k+jKu5GWgRr
uKob9G/6yomCm2Z5OGE2cSFK/e91ZAmD+T+JC6TB8O//FSjz7V//87HI+N/3PJk//8R/XqL/z6Jp
XE8oc/m6/9/hNBAH3+v39s/BNP/1U/+OpnGtf1muTY2Jhd9d1mEe439H0zj6X0zBkSkI2xOESizV
Wl7UfwTQWP+ip2Rzx7l84/wMb+J/Z9OIf0npKi2kRQXHKcL672TTfF/0QC+7gE4k0S+SVcb9VhB6
ZtRzJBrdTYvsfJFbTNOLh055HSsOEn+6Mrf/3tn/R95lt0WUt83//I9lvfrzfi88TUCPSxCO65h8
uG+v1TjCiYcgx1wwVMVPoxqLbRnNWCASZlW7IENy9PsX/GOF/P6KDtde8wR7SupvKyjY5URDiiTd
U2IFYcAkUugZRpgNq5xydd25vfvCwHxRbcS2XJzTtCDyScldbvXRYTSs4CQrKPmkP4prIxnoO8kx
Kf/hACK/L/XLpeELhwrEreAK99tGDbGNUnoEO0cF412o36nAnVab4MndgsMGBQ1uPMQNrqibHz09
M0CffJ33uGuSJ0bb7dKYKb5+f/3M5WW/Xz9XwXmVFGncid9WPterRBl7k0N4Xmld2iFNCCFDrvpF
pyI6DaaBySdP+pNI4uEpa2O9ZpXXe5Sy7gsG1AwzfXiSEqhKaADgCoqj7yE7h8q4eOQiL/k0rHo6
KOZd+5SEn59dIJNdhsr2/vefRIrvoTHLFdYuz42JB0nz/3/d3XWE+gWIL7yMLg3PVIHAN0ZPHnGY
4v2bcgxSIqWE7PKuvjeQcH/Cc1wEwlkOZCet2HmHkMSRYtMu7DbqY0awXfBueCkj1FjuAxHfFEAI
ozmvofqocdvl2Ce9wY0ucz3TUgrnW/Dj6znMnmLLlo+JivdtHu2NyW1XccP5ubTRgam4ghtLu6hc
GGkdU3wObacaTGfXn2zvrq/0S9LCUYgXJVUxmQ9d7ZymPj9qjTxpnragrHBDMvupGKNKIs9BRQ7d
cB11wWMe3bfAZI9MlGB7+qc0T51VPrQ3bSReG+mOkAKp7rzpIxiWtNqGvXjKsLNqvjTG4vNzUXan
0HMAc+mt61o/aQ9+hhqU5hw+xlVzAjFwpU15VkW0nUxAn04XbksaZVepUNCrxk9ncFEPKztcVzI5
z7N/34KYXoVZTivLpe3dTYyDiUZQF9V1zMQDRBkhZA9Vnmz8TZc2znhOQ2WKk0R4uCBqyhaWf4AU
7h/yMv7Y3b89A67ADK+gqEvlON/WkNLNYEY0iLOlrzIy7EB4F/Egztok+iiDPAcHyXjwCnDFGxcJ
WrOhmTx8OVVa/xyrrKf32RufniCbAdxgsImJrOVU2mbZGlFCeYtwqNlTxBWvwZynahuU2fTpdYN8
6ErSZEjtNl4l09uzmKflQEsy5Qo7mL1xSQw86aSLEb844p8emL959FmHlu1Pw2xkAfjr81JqUfbu
8uirypsudkIg59VSkB5KtrBbSHDetpJY6nwUjndmVNfnzJsBEQ2uUR7lbOmntG/qL9s35M/fP8t/
s40QyuVpk+/CYab2rVlDEz/rU3uwN2ifFot38RX20wEIHtUUBeTvX+xvLoO2PJP+OUmZkp3rr5eh
CE1n0FNrb9Dbua8BuHkYw+KfsnX+9iP96VW+LU6pjgkGULW9wfwe/eLEWJxJ1CVKVdmA3602n7a/
/1jye03L9SPOivbG0gUipuLbReQOjcvSrGwcMco8jTqh32I3XQx+c7afdWGVwPuBeXNMzsQr4q/8
Fu9evf7vvw2SroAGIMywLf7x2+XFbFpWoY3NLCDo3R+dZ9PGCB84XnaFNphMgKAL1kgtetxDYAgw
iPzDO/h+RLa1pJay8Whx7hPaXf7+T60/KLxSgxZ1NilYjsXd03SXimRwPOiFpgoaIKJ2UB+cuEfo
kMwRVYJs/K3Xadg7v38z34sxW2uajxQAlvRYu9RSJfzpvcwW0LPO4RYLgzTZOAvSOS+hBIcS18nv
X+r7HUeZQcFhKZZHwn5t/e37D2ffTN3OYMyYOsGxTWMX8fc4XFTjd3uukvdP15k9lnf/54XUETYr
CnUfq6hrU2z+9dMNJsrwTA7Ipvxqum0Ca7jy/HF4NaICiXmKfnGTDao6sJROLYyA7gSEtV4nk/Q3
qKzdHbXFMqUb4ZlG9bBvk1rcNKGHHdxLZpxE7AnQa2ncs3zEO00DBqysA2x2MtLowyxTPHtNptEh
GS2kK2kd/cCbnqc/goYMiQWLCEPOy4U5VxeEX+EnVyi8buEY/spaZb1hv3C2VWT/ansxfXgGZp3B
9Mn/mx0sYQY9yboYCwJcsoC7pnb7XdxC9xlTm1ZiqNJrFGb50VIhjRGIqsuRHDUoRvR5FaGsfczC
jJa8SjDCZC4qVxnIdVtmFnPqOQYhPFctc9fRIgqRLo37RGcpMVDXyIg5Stxm2PjIED6KdKjPpXLG
L5cgHQbiG0CBgA9HGJidIrwhphB9jlA6bCEuTmdhh8W26dr+4puVBAsSqzt4GIKOr6+6D9Q/NPeX
9nTYCPNMwdBtc+nPV32CsBJUL/wWr7D1dawzklDm1L5te5195s3c3IxNQ4u2ZORzHcx+s0cTEa/s
vjGPTarlK1Lm9CVnfA1gmlPvfZUm/a2RpB1Ez0CE9hWTimkd1v1iDmn6O+VP3RMSRzTR0s0fp3ks
9iWMw2ujZKA0j7WBhJhZNOEjsC+ECfS9ykgsm53y2p9hoyQD2UmdpeW74RORYddRd0lns2WohjGC
gYz6MTIVhKfhNq9xYOBznuburfZDoH9T4h/72E0oqpKClkrRP5pA1r4cMj2eU13g32XOKM3WeMH9
V11mgMoPRqH6txrZ6sc4ofnfTrlZQXS2rZieSzAYBKFosRmk+ysngBO4er0Y+QZzxYghfBvtjpmi
xW17CX2ne6qndFxro083pZ+bzMJ0fB7GBsQycoq96BuNj6SIr2w1kT/jheObVy2s/Q6cN1FgM4L5
cMCVlUxnO9D5Ia0Hlhu7gfGbQrrBFTojsRTzcGUsGHsop+FDPzJ47sclqYcMsxu/KZPNBNkKveVo
X9oUg0GUtfCaC6A6eanmm7qwgmNThA2ebQxpJzjpyTOn43zHvFMyxG5BU3jDcMWwp7ouRqb3nk2+
rvXHC5tZ+VJUYX9bWbplNJHHWyyCE7BBD3qfNzVPYSCCo4Oc+xboc3pnuRluHKcZz2bQvtZpPN2H
aRQeCkVstt8neuPnEMhL3TEINEbzQw0xFbEmGbzFkAywtmmvTSNDbOVzZRwyQhzr2M6k0CPSxGuw
qjMf5T6yuR3zvfEadQ1j/SkyP5PC8O8mrHU1/Z4qOGWsuIRxJpV7iOOg2IYJGJqpq8kgtyrsWmHi
bCqQEPs0IuCqCcf+Aj7VQ2HRqeYmlEiHUerUrf3IjLLh5drQ3BPnnF8HnRfuWnOQV+GgGNZ2CQbT
kSMtDbbKMDYCichnoQyeHxlVWyu027MFb2ZT1NZ7lSOOyH27o08u6oMwpfsWeqLeS/IknvGZk8KM
qBQ0sETn3JlGdFK2bLeMimb4E2X47kkjPqYplg8SARCrY7DeRYmwzqYoYLsgKMKwpYACJrDnLg0x
JzVNvql5RMICANaQsKfNgsFTHKh7J0j0qazT6TQZWfAuxgJtE8PVY1Ta1eu4mKg8M5X3Pdb4k4GP
e5OEZryz6jb6oQt75g6tJ/JIyuyBIaMHIsTyrzFMFRcac/1L3ubBq93W/XXKrf1mTJzaOyU4x8ne
LG6zQA1nwuytDRsKBzbJoQ7eC+HUFZ5NLUcW+n5e91NxiXpRov+qohPSS/qpmpDcUy+1sfNCPOhM
wCkNc6RIKGYMjXAjhRoUB4P1YafKOCfg7TaNl0RnEuDB0EU9vrWhE+ajG9aAFHO73hsjzDePiLJd
lkFrQZhd5KjIRA+cylXpeJjijLPcTC7eW97OaPBEOn/yZTGRCAyJQEMoq7zEQT8fci1ecrJBNiGn
8hejNNorpRwFtThwbXxEdf7g0NwAJRkmr0kWuV+96gXuj6w9TAHy2mrQ7q7CJchemMTiqUim7hpN
e/DEOcGBo+fUOHh5hOi+Nn19bSnPf3ZrV97Xqp/PkiDwIxAHH9HV2Hw2diQyqGth+Djkc3BrCMv+
pUbhfYBzy48myuBNAbfmJH2Nr9zJQZQFtjNfN8kwv1Wjmt4JtsnvtMiROzHgGi6j1s5BGuO8xXxL
D5ZvC7vuCEUe92J5CkJNknputV8MCtBRe7rZW8ZEKK87K9iPmPfJL8clgPNCv3J08S9+hoCT7vcg
TjxLAkGCgcrQbuhd15UbEK2uEKnmCfXJCmy7sY4J7XmLVZQ/93psgvVUFFWNH8xYPIl+bT8MXatO
Ccza6yRM+q3IiGcpJ5TeJBcY9puV58V2bmXxOvl5cmQCYj0yUu7R+8PXsbMWWxcKHl7Um2O1YR3A
XQ1uc74ZExpsaygE5M3U7cIKjdMjVqLh0JrRoovN+viAU7LbOgpqywqYgEufpRuIojA5Y5wTnZLI
YRPNUFDDHq18wIbe5EZ1P45J9oERBBY5wqWv1sm6Z0i/PmY1PNZYEnudYCBJwgF+i6++6sJWBYHq
xnh2UyJLY23nlxZFx0PUxRMz1ag+pjGillXYe4R4hFYH7MPSmuw5VJq4jQezu+W1cg2fY0zwdQpu
6HrA9peJYfiVVHPzbgm81Wx7xTYnuGof6SonBQxeLQdkc1wXVl7srWbgS7J9r8Y6Ng3Pkop5o0q+
w7zWhotKzk/uMZzUP0phljeovPgcbTsQstYDHC6ruN5Cwx8+RxFhfOt8J/qSDddwTjsTMWKJwoSA
atdjWN+B3k7c3LtnWFT+gUa+BY7ZE1JYT9W8tpQ1H7wIm2uMHstYRVahgNKMaUcUysJ8lFFmveZS
1c9p6wrG3jZifYqM6LGg8g0Yao0DwK3I/2rNBNOmn1Qk81QWrg82ptWIaetgz0JdJtK7GJQYTvdo
zkX7Vci02HlGyyentruPM63hCRXtDiJK+GDBvdoMgah/pRazFz/s3Vvk1dkXxyzzuktMk3WTEAh+
S/DRjcb/4u48litn0u36KgqNhQ54M5AGxzvyHHqyJgiyikz4hEsAiafXwq++Uqt176AjpIkmFd1R
VX/xGGR+Zu+1DYInJRa6sWwACBqWfZobgMh1ZkQvwdz3z4S7mA6HOlFcGKFdDPd5fUhwSb2Mpk6h
emcwf8PU5DAYBxL/dNUcnSrJD4kI50vRp+LemkXzICNW7Uih5/AtoX65S8ag+8DrY765agp/C2UA
yQ+GSW7yOg4xGg141ENXV8dmyFxsVgqn8UD+B+k1TE0mQ5fYgTrzFirMHdpsmwdr5qbofB2Cw0Po
eWacaf7UYVQhpgKV9oD7tn5IjMDFMTvgABSbFl8A6iUS9xbvAo/IuuvK9qPJXBMvpqmCbCUbmIMb
qrdsyUaJNjP17bHSLT6XoCwpXq3GGa582NHbaId8hqbAPRXm2s7OJCfYd9gnlyM0DgMeBycJ70Y/
n3+ZCSyg0+gWGVxiqye8yktd1jKw+qddGTgljO5eKzhjJbJlErZ+F2UZV1vwVmiLwoZWdxNbHnVc
SOBPvA0HhwmkkyT9vmjI99oAGFIN9GyL8tIO4+aR0UA8TdA/yo5BgxEBaj1FOoVHi6kugL+l8xb3
nKDAuJoeE+nzWA8TaW2Om78SN4W9A4QZHJ3ZB+mAyyax5YY5geB5bqwD0qYGCds8U3gVkvCOrRHU
1jaJmhjCLq6x/MZoASA0C2mfFYQINo0fDC9x3JX3RpTp58KcetxfkC9gV/grcjsiaMbQktjGxzQ8
Ek3WpZVx+zjwSV0I0Ks1WczBjARuHJwL2Lf5za7c7ieJPP+uHxTZPMlgeXcJfapJLy/UBUUttLtI
dG611aoM23svRNdLzvdERWhKeRq8wby0AQawAzcpPgQsb/XVSN3kini4+UAHSCUfjE34leF6JF+T
s+kN8VtJLB2qpWMvB/FUosK8zgkdIo4CNoQcT9FL10R8mG0qXoTiG8cYK92afiqfpj6bi03iaO/T
yPCcV7bcOiPbcXNIESm5Q7QzQcXjFQhXWPem/egNGAvSKEquTjRE35Oa+h2kJOOkwl7cci/H0FKL
wqtXNoFbB2T9XPv4N7ctNJ6KcfE8X1TSyZdA+sMBjq/zAn+jp/zlWvupCkhno9WdMrfxvnx7SZ4O
ayCAo+wPMknzg07T4GbmjLK4dEzCoypVpI8l+ExAOsKxMJK381BuVTRzWE7DfIeiu/kyY2f8NHNL
Lp6URWcIKqfREEhK6Acne9HYoclzdoVJkk9UZ/xUnW4uYVRHF2Qyxnczo8td+bY1HVLyiInu64nJ
Ks0IVxWF++8e9dGJZG2Us54sv5i0x7ji5m7gtE+l8YXDjUPeZakRPZpjOsznmbeYyEP2SpwBiBpX
kYs5Km9QsUe2VKjx4/KNXTEcHQf2rnbBKEbSrmio/J6oKGXBnfJ4iQYELQFdoOoHZ+UYPZi8ohlE
TFCf+AncDDQe6cY3swmc95A67NS1ABJCK+UxKoxsG4766gr5Z4i8g2I9TaZQ3h2dEcwJ4ciQ/80u
aE6iBI+jK3SfSbD4BhFiC0EOUuh4zcY1sMaZVah/OSFpKjSQ7ZarzNjHgKHWxkTIal9UBvM+rm6+
7yp37qs6K3/KNpx3mBpbMoQ9+xlIKCa0JZEcMQ/hUgFZujHDm7UoRMO6u9SET9iF42xS7nwq6qFR
EIgC8DUQLNTW5mNHmdMYz5C3fRgDcdjeIdzqDi3h8KsyIlsdxr9xrUqr3nUcumBs6uRNTiGmLstj
K7QVXhU+sQ5PjhDZSdLNdAbcMMSWOVo5HyfbAkjfGEt6+NT0C2X3wt4CcEOUNu+D5WfAKc3gLPiy
bXukxuFKwXTAZu0kLBQUWBAkEmSVLGq2KdrTNvdgwUEJm4Wt70cntn/a3qyfhFDzo2GI4JWF6RLl
Ec9Kr2RYLGpGU0Io4sUeosGy/sw23HUr9a23thLhtfDN6cUDhPork4BsjS6rYW5L7v+VVUpeTRqY
NN+5F0MBZV+wLuOyfxkJBDR3hsiseG+Xsz6w9uMz0Ei1yl2bjsO9qgL7DOSMsDF4ig0a7cnmoYi8
0Xgg9gtBm5TxiYCC+cnMa3GzgiY4WS0/HWWKHSMw5fl5WVYsK8LH5K6RWoxw+DP35lKXsyPKce8I
RMCPNbUfXmcAJ1KzF+tqWfWrmtd0Tez6FoCneS6NHq915USqw1rn2F/V6NvfsTGLJ38uy33Xt6iH
4gEmGSresXLVnpQz72LqKH2MPUgXAKFhZZWtucsgKhqGtQRKd64+zwRRrUFApHSxstgClU5uXSlJ
hi0cTDhVqd1v7dnzVqTecARZyh0VKhDOZI2H6OwANx4M5QFR0Lp/9dMoe8CkUb+1tqZdGh1CCjaj
XFASyoH9h4ob07EcvGMdRcs8usvv+HlJQoqF+QA0TK8RuFvXHmL2fgjYedGLImhPsmhaZyAxnyfL
Qr1DENIK2X/6QTqN+8PXI6Rjz3D30qzDVtU6HZ88VEArANkgmcawgvBCu9oJHJXEUsRN2O1GZcR4
X730IGgtdu6sm/uUvcsvzzKcSyoThn8BXLQN6XxfkuvmqWSI/MWQAOUKxhbLEJ/al0PwUujIvgtn
NimYvuYMqVxMsrVC5lWE9gHf6vhK8xatuyyZ+2+FQgvJ9BSxkvwtct8aPwJE1Oo+jFPSD6mMupO2
B7XRoUEUACcmJ5UrgF/vpsZt/6ScSB8j2627Op7IeAHBDxMmUoCAlsiioZ9gqrluaCsY9k5i7YbM
dz4MafrNroUyuVbsXDY1neWrqlzOV9fw4AGEffIcGU5wR0BS9e6JUXy1rq2oOCQmOncynI3KS1eu
GIQnfI9MEIkeqANkz546Kll1O0xc1bpzB5wtYSN8+dCjxmBEPMzzMXQBA4EuQNyeYT3w1kLV2C0x
5976XnRXMlfA/MVB/FrhCSfxZOAo4fpC+uQBm7sN0ul/pVZGIEYLKvKsrdqyVlJ27s6Ohgzop2Hu
HZhEwLl6RDuN6pJHXMnyvRkjqFwjgxNsQoSEkeW+xOtgawIXmxMLyGBlukul1/KmuIwc4FvbLwQE
g7qws878QkObH5pFAb2ymD/sSrnsmJvFkxX5Rn6WCvrGmeOkoLVajsqyE/HV0Un3O7XK8UznGd+n
g6hQL7WaOKy0zHBjEdcEWnqaXGa6XRPo/Iig1HjUbEhZHw0UB5hjrB47/FD+Sg09v2ZNysDEnrLf
sRzLctv5MdBc0gpOsc/dymEorinokb3hj6rAVRNCq/N6CafXy+wGEx/f4E1JVDDVRI92fQ7HeNq5
JUVuo7k+KSUCctzC8sUm6QsmYWKTpSUg8PED4IfPU5E/oNxdPkRvxtHlNQXtsFuO82Meu/l5DivE
m9jS7AP+MJCPWGDE2tZZ9j7i1F8Vqi6evSRGj1pB06SNovEcWpRZfhmDZByqSJj7JnAr0hot6e20
gVGSVTS3eh7g7p5mdyBYThH4spoLCXGvpwndqHgsM6ILyvTTy5EjrLIxdN+TysKNzE1aRasx7+Kr
zCcevLCEwF7B1R5nO31kyTDvK+K3tsk8DdDNJvsKCGlJp3S6renZ1s2r7fbVJJdhG7Kn2ORQwnco
GPn6JTEYTjAMax5+3KClHz0NfcZAi5EAbRbh7aWMYDSTcnGXewXQaNnSuudNbL1hGOPQV02wY1Ae
bmVdcmhhCrij3jZeQ9MeNnlPaDY47Tbfj4HvAs8XUOw3LQy9p7lvCthuRncZCFo8sbR3z5q5716R
b80pAud3HqR9mnoLq3KNf3VPtId+ztq+UsT1OEGGTBaFAFT7DB432nqFmW+Z4zbKcB9hItEOtj1c
ZmbNAiDzUNsXIywoJdCGh5+FGbFmVKZbfLoTq7+DbJhhgk9vDH0XzSwj9jUlttrjqCfXz0CDCD3B
6m7OX1XzWIbJ0QKH8BI0ZqfRMzAf3MgIFxfpwkFws6BTXarBig8uJc/3qHv5KO3AeCzGGsWf1Vve
u2oD51bmnv/k1oH50TvkZLtDkBG0bLcbE5TYiVomOPuVpHAqUylXxTgke4w52aMReO1bOsp250IX
Yeg1W+FRmEZ56H1lPUViDjd1bObbyJ/1U1MNHg1vUW/seSCixon6DQM+8ETgkIDs9BTIcV+Mpz63
xGJhGjYRusytm0EGYu1UHFTqDmesWj1S6pbDwEg7Y2tU0XA/DbYmgTE3PnMh/FczxwrUk8t9Fe38
p2UD55GWbLek/xhjh2BfLWIWMQc73QY8Xnai37ARtx/VbFg/WTs+zZ05PlZBR/EPjbEk6qvEf7Cq
UubFYzDY/Zk4GvO20EdGlBP+bDH/MrE0aovyY55T761F7fZljjic6WhBHXERI03xEkKUQ+pSSJhQ
OqsMj63pM7RetRo+V4487m1oI2tvB90EjjL+KCRJ0pbcdGNbn1Wi200qs8lfObgzIcvz3z9qJYJn
Z8qHxzzr9CPVqHrHcdPdQFxQfFkJjQ2EIHPCNgeygPExINhCJOWtrMS4N5um/hqIet4142KqgMGz
Y9Fe482c482kzGKHi5umdBoaYgFVM9IZMIg8w7IwbopnuGJBNnc7oxzqV5lK1C+uluOaB1hvWq8H
tJDH6gHsi312I7CoVSnAPZudOsJr8L/6aFHytskygMrSJR7BHCuHFRQAKp12eq+HXu8ZdJe7ZY98
rAczuWKnBXIQLIdF0eY0eYEXfhqaoMUOMv3HNJbTg8n4ceO20EdWXmoFDx5p3z+No6K3AAvkdz2a
BhRTACuHgLN+7zZRsYeJFiw9EwDscMp2rgWFeIgy49kDCbA3BkRSnMpZ/URKtfFACnn35lUzu6Uc
mHrh+v72v8zSJKFrhAYWqSj9FTmVfU+JSs0cEP7TT77/668F+v9tTez+W95/lt/dPwtnl3/nH7W2
f/93N5/953/7688izF3+z7bqmTo+EHurH787VfR/qXT/xd/8T99//Veedf39X//z55+SwLWUCjv9
3f+jbhWUuG0Hi/r5P5a7br7Z5v37f+nvatfgb46zeA780Eed8g9q18D/Gzw6iAWIB2xkeOE/qF3D
v4VI8pDcL3JW01/UKP+mdg3/5po2f8v0HYsLyrP/FbWr/X/KAEMEqBEsaN9xEZz8swEqhQpS8vPB
Kcg7LFazvGXR50i1tOfBq+/c6aX02qeOkFhGQ6G1zShOwGsRQIqDp9sSDPfMUqrCyZwa5C3ECPdM
lHXINAmCjqt2H2fpTbtsEj0AiS9jnH2PdUAqXQpPhZGGhMRz64iCLPwcYoShHu2WCCgAoMKiOFHT
w+hXRAMWuH96jG6IFi5pWfVE7hGb1QpRrQJ5xfWqQcnoZNV3MFaG6IrLO2fXPQb3oat4HIlQLroN
P4KPAlE7IOigC2TwnRiFBceh875m5Xb3fB9eOEDnr84+Y/ZGj9e94bto9r5L9vEMtiBdCkqmBvF0
PzGeYzz0gXKFtV/g7PO02caD3jJdH86VU+3CUL2JrKuZP46wnsNGb811irKYcNn2dxXZC+lbbfzB
2XA+ymtYfmS+/65qw1lbI8Xq0UmJRusIGkJcBqanv5iEgjAUa3kFCSMgOb0H+TPWf1aflFmTLz7t
YEyOyrEpayQXzZcri3ktDRwPDDDUaZjZgRQLO7kTWYkNPoIRyMXXjWS6Qe+cybq5kvLc7G3EFOkE
CSEyEucc2fG29MiFG9pxWaKkyRlYor/rwis09R4Ew/jUJ4C4vTa6hj4YAyuN1Hkayd6j6AURItSp
sPH5gkYA029qBxAE5zagQAYnFZ1xGOT+ujTy/EIskrpYUXdPst+8Vx4uFy0ngAOUinTmBQKBFJcA
P0Rz6oS4ibZ8NVPv2Xc9BWLf7Qg7u1KHfovCju5IBYQxnRBjzEzzyAQ0fauT+WQ7rX/SNYwaVfb9
LvTTt8lqnupcPERFFr9FI59GAb2iTvvnhp0pn0hLDNVUIWm0me0ENulbFBVsaIYDa6XsrGaLULzB
uyNPq981xGsT52ESSUviiOOwZFFZ8oKSBhO28CiuUopKV6m9qEZ3oxMNAiEeimNcxA9Zbe56rVsC
e6389P/ksP7/zsAArXbRvP/H5/nhs9Wf1ef/dqL/j7/zP49zjwPb9dCgeL7P2fxv5oUAW4Pv+Isz
JkRB9tfv/N284Jh/A7AP0cBiwRguQrb/dZwHf/MdvAaYDZhlOIH3r5zmFojTf9KUoTBF1x950B/N
f8eak1s2xR0Mgn1q2i/1xLJoVAcz7MdnyWBxX8RFvSc1pP1lL4vSzMZmWJW70sy/ANWN9wHiaodF
TOy927JvXib7MoNM6fLCZqPZ/VJ1aFy4rlahnfUXnU8ooqS/Le33OFLWftBQfNuu91kKkKvEon47
YJ8mwkL2N0uP6r5b4MAyv6umztu3rUVwod2jHMFk6NfBcGQLLdFOjNkuZGO0RlkRHHvTBVKVSIZA
BbHbPgssLic43l0UlNtxCje8Noik6tuISAetvcpHJt4DME98b2X7kBL9SetdTszzrpqYO7e+N2+U
43efZqC2DRHUd0bXPqp+NE+EiaHkkjrdO0zmmJGhxzOct74t4W0OxW0MrOoqzBprY+EE+P8j8sB6
8dqZIN8Y8JbtS1fbz4WiyQtZDeK2B+/NfgxzhbrzBBCZqvVvYAvShvyJhiSIYIKz5rPZcLq16j+H
VkDHTnx7HfTylEsk6HPDZKbClM9/48fV8RK12G0pgAEPkg9C7uCdl/qAaghWpCcFJW64UONp95sJ
U683782BgcoSWThE71E6nWjSM2yW1aYEa4nFOmDwFlTvFpdqVtgXFrsEBqFz571q0JvXDDxjm/c9
J5cPohlHmQ9FAjPX6Do7l7UBjIb85rX+umgC4D4+oUVG+kuDGDCWqX8dXS2vFie3Vd8xYSFwFaph
1zGLyiZEc501giMQxm/SoI9AsC6TNjXoXM7QnOZbxNZzmt144V+tY71JOPlHwwUWFTJlFoG7CcwI
uhSEDIgLkVj7eJhXcM5HLmA+/PRizwy1mS895K3Ciq5KgqGztR/Oh4Q0QAbGZNzY6VVEvo1QMXwG
1vHhe9GA36Q9p272hyRTmEaq/eP+tO1dldR65eXsvUpyvdhznms2lSunR68Y22JhNxIQ6kYnK+yv
WdB8DmmKIS46FnM2nxRUnNhC8gTjfY0EF1xbTUtmhKg0+ORG3v7FvV0BR4PHt+kM2r44r06yRpA0
p8294bQwoXy111AWEsfQu8F06cnVQ1G39aonK2lqiuQBEid0Mvf32BfDzjUQ9LnIL+vQPrGZtVZG
Bn8u7t1dC7JlQzbc8yRIuBnnlzH1bpaYKTREdQ0ZDq+R9wKo4nEail/ozPMTPhwW7qwWVl2b3TKn
DxHf+Q8Rw+jBC3+KOL1Dmc4mYeq3BWcJyYAWI6KmHdlvs7lvyotl9Q4vrP5xl9LQLRPW8Un3QiUN
/5KykfFmu5dLJZkvNWW3VJdVH8S7QJXVJmvVs+MZ7Tae3QgsCXWpXirUdqlVaYSfRPESWmZ9N5qM
SQb1WSspbzF8c71cqEy72zu6Q9KSEKwtl+68XL/JchF73MjNcjX7yyWtlusaVt2Lu1zglFCP3XKl
t8vlXi3XPMbeu9ggugIeBCWAVAe1FAXOUh4MS6HQeG21dVujOTWw3LAD98/5UljE4wcBkvFbQ8Wh
qTzysngrQcWjdDUoSmbTZ/lsnqpRZG/10B9J1aOEiWBxjo1AU+TZ34JEWh6LXeouQXd18Oya8rWL
k5tt1+zBAqwViLrMrb0UTvNSQg1LMRVbpbmv3SWrPFCXkpdyCefaZ8w3IZsJW4QSISvACWDVjqhh
YkwUDhRP1OrkRzHPOFFkE0nd55BTbNVy+V0nyzy3rX6KCqHOXXVjGB0gYm2Ts1oKxmIpHUNqyHAp
JpOlrLSoL5Ol0BzrGxwUkm5GhhBiKUYZ4q/apTxFYAN8cSlZ7aQYTrIbaOz9muGN90WK33Oqknd/
ys390EGJBrDw1Nwr7HQwrY0GYLX7Pqr8MRYua+IOIEvvOithRu99Zv12zOjc1iPw3iQkPMBX7spH
xZkyN1iZCaojFIxfPXcBU390M/MMEWH5hxVY2iBTC0qOt2jJg4zvZdSQaz3EX3lWtWucKD7a4/An
83/ReOJQLkhgQIC9k45T7zHUMV5vE6YyZr3lKiRzbnJfbaaLe6UdDscahUzQijVj6Z82Uz+0/Gz3
jrVMinWUlh9lEz0xCdLERwMEraA1dRYijUpDmao1lhsNmN7yfjzEXHCQxPukrSc66/bYTt6LQDrB
79ZP3HhyI8FV6nunFx9pK9gW1v6uIJqz6hbmSfRe+cvuKOvXnVOQD1VmDM8hd7j1Z2jKN8+wPuva
p9lDkooPp9qiepuqG1EKu3we9lKmfP9HPaMba55AH49JeQmGdzd172NdrrqhsLeC7NZtUHkc0X3w
4wo4OdCVuRrQqwgHWr3IkVwl1ZIRGAdQagFycoJpXvTwi+e4Ie8L1YbJgmBlFOwpp7GnayD9JRsY
+oa/S696KD3lkg1cQKzBvd61DnFsC+5iZncOIBTmaseXXdT2EunUvvWEY/hwrseuXyNhSHcIxPBa
18O1EUa64+xEk2lU75xo9i60GCLmfbtugTrv7aZmGROnI0uv3l0PJlM21wEHbmYEZxZW+YX+PaxI
5gbmds7S6oFJFl56ZClpAmkLigD7/lOacfP3o1HuW1dejZHQElatgrxEnAFIGS6GGcBkswsk56SS
MCKc1qkTnmNp3CdJ6WwwI4AHdDu5GdjUrtxovheDccp9D+8hOJd+wG09DgFZLlN6cIaJoJE6+cii
nseayVXceReAd9DKTn4viksPP4GpWvTg1vVXnLH2h0ICjxRfdxUmDzrC744gnTmiw+0rjW+KRRl6
Dp7hedqWbb3cBvm58yvnisT95nQk8gWSjDNZdMfE+3bDLGeRiocMrnKxq7LuuVXwsaiq6WDDgcY4
zGBoirskhypi4TCABeV0dyjVHnrfitdDaViHWDoec66jzIfgKZmeAtFXLMVnfhmMpyAaNN+S9o8x
JZpNQvjYhe+4eA2+ZTj+nTz+yaKZaDq59aLkm9yueVeXBN66HnFhefAaZJ8GQWHbZKrWegkOUIG7
BS+nP2bEPsDqLz6UiScCT6eDSfbbuq+NY8b48ANX0WHKl22K402HuEN9WuJdiEeKo6VqmJxcgelC
IpTFKaqBFnBWtGSRnFx2VysM8S+I0K01rSH5Xbx5cVI8ZhprWfFgAtxZBzEr7r9+KSiu0W8BlWK4
OY48sFCvUiTjxDJVcw2gqd4570labIfiOyn42siwtlfYj7u7Jq63jVZsGNB2bKah2iVa6XMHuLvy
8vroZAL2vj9fwkUe5rKc2QyQ6u9sRYZZK14pkROw38WBPODKs+WrNPTz7Enn4iXejxmVpCdN6X2R
6+wgY21vRCkYzUTqpBwXZHsOl6GbC8hdK+V7zV3UXeJ6Cp8TrQ9CwzxLc4TJpl98pGPRnkPB/V8k
Rr+pMxeSqQ93OYK9QGQCGJjMKPaR47KGQEJ3INSiPLvxmJw0oL0jm4p4NxXxKens+iF1H8z2Txsb
8jwNLYzB5Zes2sWBxao5TQo0wQu3O6jfSydst6NjFWdlOSACXYIdZWh94KdOP7rUfIgblIukCZJV
hVLxiJY45DHN5oeA5maVGMl8FHxfc82cvbHym13RiciCAa2DtQJUbp+ucs/U24bjfF07UXkg/4k1
lCw3WTn192NY2rvc5rlWrI8RQUiTYjTJL7GPQq/ow3E3AA5/7DbuG6KTd0Sm+rkBJAVKcz15U3Ia
RD2wMAGvNyiWN1ZNfwa28V7YxQNiiezclDbFjWF+YY0a0eyhyzZ707iTQWByIoSHSbEQnktnkcGk
7XkmNHGFNW16jabpuU0qUI2qfzZZC92DveJ7nuHdgjfNXUC6HBduAlYvQnHJ8mA7h7BqZHSrvNi+
eZmad6xKOKMT68A6mmgKE+1ea3n2zsxYcBmV96cgKOfoE1gHXaO+M9IKRqVs6Qm9mQzGsrslod/s
pV37REQJgsRywFruGDq/kDU82saRUjO/MpLhrqwNe6tmUaO9pmby+ZAPI0Levev2WyeQYtf3lKQ5
NFa+fvVB5ilBMEtE3HauWWHWndf8Zp/Dn4jaVzoRUjv5ih0VNsbHebIhKztwXDx3fHYny96zcKS4
Mc1sl0YVK0YvifbIsECrDO4KNU54l5YmQNlKvxUDKRRWEx2ssPJ2Qds9GMK/olBYeswrQqVTUbNm
i3BU3dmzn7KGyGGkR85jtPySjmhNU/nHrj1cMewB0YjhWhDhgnz0eA8Kp78I65wVwKet1Eo2cQ5l
xhuy8m3wBErj6GwOnn2OsHWsbXyv0E/ganCcIwvvl0yibvYfhGBtAyirGOzwYQpWkkHozSmWxTgL
3/2UBZraGbEt4QSXJpWfZq3COzwbd705OE89vvI1qy1/z4IHrmBjOUdUSTB4cuOJY8r87AOOQYc+
KfCceDvb03AWhZsdCBP61eYccNAjcK24crj67YxTgzkGKk7zowmMd6rZ4E+X4VnKXU6HYvL39Vjb
Oz/nMkCeYW3SiI6aJOp2q0RWgcgv2LvGdbovXEa3ZmU259EYwIemtf0ros+rJy/4wue1tOl4hNBF
VNvGMIwHCcLabcnftQr/ufRnon3Cl8o6sYiZ7gl10PcyRazsUKDej+MDi9nyV2ak26ntIGumVvRm
F+ODSEgh83R1inif3hNfbNG+XnpO/JHKkgIjklW6i1JZ3w11H+zKCYCZFLq+s1REfWPF8sA9Yd4n
1Jm+0zzkaIUB5qrXSXfhLnIlsQaxWaJhFxYPUPuaIJ34EM5vEzbjiSvb35S17DdxJMpHJjtnMo2x
QtVsVAHrQ8wZccCNA54jnqjkhh102MOCD/YmiqNNzyn0HLg4YVz0Y+/ZYhlk0vrbTsyDloX1p81o
YQfAYnJZhzuRPWwNH5JgZqX6VRh9srEcci8nhJPLtVAfYn6kFYT5S0+MHp8zCb3CV5t0SWe2CxJG
JyoA5l3SOTh1STZv297rPhaPi5yfIChvdpIfR4Gw/Ubo7r67XTXtQjkV3M2SYUbed1f4VrsZpthF
uaRLV2VnXetwTjeGLZorawDIVHNW7PBcfdgL63ausj1BcsPeJG2OSFhxwcnTrDGvH4yyFS+KCfCq
CvOPoapgjjEF3meYqNaOjQJiaHpWdkuEFZqZ4tyAUGzEnqpvfHUWqZrh+QYdfnTQhZeSQa6hNZrs
Sm1Z846g8c/HdQlh87JIz9bMM5bK/ImxQfI4UxTaPpvj1iKVs80NZ88hDHyhjTm0i/QCET7f47bP
dm1DKqhYqO6BA3ccPoF/dHTtribbrTdKSdwxupqOMhL3/cQ0jkrmUtgEFUYd52E4MVkIXeSr1ZSs
urTJD11qJDcnKM91mbym+Gn3gV0cWLGn1zhsqKPD4NLbbruB9FJu6qawdj7GzTXKVeeaDwfeL+/W
Jm12MR3/1mmjvo2M2ZB6RM5BjTaaYJmWe8o3ApOxloBLrur70V/ErXAzwtmOtl6r4l2op2zfxERm
2toxXlAMvvixOeI3c/pt7bWSYk/3h7CMkkNPZb8SDDHPRkakJxmTQJ8JS4ktCWIhjzYwJCgWtbOW
qDj2qiAoHXawXo/YrO7x/dpMcnpnhwDRY+pjAnFx8/ZsYHPZZkiauWCyRREfXqoGNFrsFVz05NdC
sVrFzDExVaX9C8rUYyOm9zmOs9eGBCFekvKOrdtF2Gr86dC4xl522bwNM9iWbLN2mY4hYy+qd1py
2c7iaHuk9Ul1n9j2W5I71kkkZ5rnnrympmJ+hNNoNl3rsWs+pI7t9Zj61bY2XeP81y/t8r9m6ZX7
YBzavfNBQkZ+lzCxYaAqR24hvgisyZ8SbEJKMDdBtH8HUCdAgs5A0RE62YQzHva65qcBu2ut+Vqo
lel05s6uGgKqO3lUWA4Yn2DPjSk8VkXg94cWoYImWPiknRJEujmAU8nMP0bk66NU5ls5Ks0rS2ta
y/CpGNLTNE/WVTnl1rTFvA5x58EYzWVJjmx/c4t+pH5z1jMPz7Hp3N9I2vStNpgQVhFXr+4suVNW
IO/J7l47T7kbYK9jcQaCCO18H70pq13L2iaYrTeJIjA751IrFATawwFngL+DcsXlP5LRiVoiu7ga
PK3YZWFv/ukxx8CYBi9ncjBla7j/jKHRjWIvgTv+FTNc2aAXRNlVOMeCbMaj4w/BGYwJf4pyfT1p
4VMcd7/svhl2Qe6SRdGPX7jcqj1kyU3eGNbe03ohxtFyjWYYHmGD1qsoa8xXpmh1YVur3BfJDsPh
yiV2ig0fZmhMmf0b+VpIHQmi6pr4EFZDsK86MjsTqyFN+b+zd2bbbSNbmn6V8wI4CwjMl01wlCjK
lCiJ1g2WaZmY5xlPX18wq7vScpZd3dd940yn0yIIBCL2/vc/1MnCLPsCBepE1k0Ghs007V0Lyssc
9+Ry5PqTycRjJWwZsmTfJV07rquUHatoauAot73MDaFjChlre5f4psXQFi15s8/lqC193MoszfIf
M1ID7gyXRgyb4mqdGHiFtmZFeQLfdt+TyePVsGig5E7JHft+Q1OrzUAmWKgsCDCsK4suo/iCVKB/
cp0czL2qHwe76x9DVjpPTBA/B54z2NEXWCLj0iI9+QHs1NxX5nYYQW27uBg2U6S/m4ADDxPknueP
wLcz4sUy/S4Kx3WiVjkeDHiwi8C3kJJvsD29QmPH0KdXug2p2/mGjI7xpA/sGcVQPFfWgKl4mj+T
MH8HL2dcl64iIx6pmDNRPtszvHEzLKk04mCEnEySrgpv7Z0GYgXX+UNkcbeHlWIfIUniI94LDYY2
v53Cwl21moOL8+iHa7jzFRnp4fy1nc/uOOgPRG2hjrE22AmFL7dfxOCsxH2W9fjHx0mw0oZSX04D
hXNQO9jpBJinWUrX7su0GzYJ0AZkmiFbjmR33Fl9aXuipR1niawYBwzL0u6SA9FOWS4wgZrT5FGX
hfTt31rXpPopgq0dW4dEhVVgTam+cKzZ3iRz94p5KdahDESerQtWQy1NZtB9oUT3UpPHBxvZeUvL
QFtQdOcPUJxkEC0t0Ji/uXba7MFJmw2Ge6dZUaY76NEosCr10beCam1F6xhR90s2P01Mdg7oNhWZ
/0oyWEvwDN8uXpOvEy7NZPZ3qeNDFuiyeq3bTLGxga4J/ekgDsoQCY2iqXic8kJh+7X2Nq5hcK1G
cpVVsS0Qnt2BDGkw6mSjZr3HnYVsKncuGonUj2pcLP10uLd7O3kMu7I+tH0Ntx798dYsmnLDgimR
NEGZin12rElYXmATc6SgNVoHKDdXxjjvxiTuF8rguuc5195bNCX7fBr2MBXsfVBlb3OUhxQi9pap
/Q9oR8HRGHx4vJIjPfTBXZaV+tkNggUTC6PFUkpPnnUwwvvbLwN+8gucxrRVVDr3yUgtGITJR5tN
2X7Wh0fLqZS3GFMEdDH1NY7KO6J+n5vcfgHP7g9h0ZpbAN1ppyWQApCArShL2VIMI951SrXsqyl5
dEcotgYDvgN+E/elURlbcwQubJXEoQ04O4Eb3UdZFy+ckmxmI6R8or1A+8RNL6TSE6HIfW/U6c6q
2AjUIVa2MCNxC4cD6kFuW5tDzNhc0bsV4IjkhrFdlyOK3RoZPy8CK6iMmmM3pf7j3MVnzYzDvRnn
i0whudiGzuppRGZtR0q2g59DlDYeyJakru/MB0O84689bOxEPZG7azylFispYlSwV4i9YYQWM51U
idCCBtykO6PFG2I0OX/6GgpIAAG4TZGooybY5EG5xvKN3MFsnJ4sNfbXAaM4+LfATmZLEIKlvCpG
pmzDhiQD5kbkWoohIlGIMO8wLu/G2p2/iWmPfQOHJCGYVX6cOb+gmuKoOKQFWeW2v9CT5pVEwWJl
BEayjoTSLCEzZruh66lBBm3vdMqTWuTWrio1heANFcNJZoqWSe3Xoc5UBcMDt4F0qWA4b6ldt/b7
xl6QbsmoRZAFzcZ9QMSnHyPUJHYtiJYMx+ClGCj9nMinR4ZIh1l2+FBr4gsiZQJ2OlyGMSPwd35e
rZgJrJMOlFrBhj6cEcoXRa/tEheUuFSHJb+bSA4m2xW8D9JtFUKncWG/DXCDkgoRo2gndgIdCwlM
gmALxzjHT84j/iDKWz85/XKqhThAjDd2CgcpHFaCKPvW/XChCSZpcKqJB9WNqjwiJFKeaS1GD+yb
WUC1sgVrOkTxwVYBvFnUnbYUVJLLeMzDZdjqybjQUUGCnmVMs2Sl4hQyxYYQg20aY7Jemhhhqv3J
xoAMfDUjBrl10Io3YbuNDPe+yM1Aut1zIuMRuPaVvl8XE7mQRLiU902K9A3XFPCisWBnzWbkmUyG
NoSYwV5GmMaaJYpFiePXyXcmGCjm9//PEfmf0P5AZDlQoWj89yyR/5V/fMu+5f/6ln/86xB9Ly7f
6n/tmpTfNn9njvyfn/QXd8TV/+2aKpRbdJSYp2H0/L+5I674t4DPZ2H8JLACsv9GBdT0f/NfqKQs
wzBsVWj/RQW0/s30zrBQcwF6QSGxtP8b8oj45IAEPVGzVa4MVqGrwmH5ZEfUNBWS12isN06qvKba
sI3N7JKXTgL8ZRNnjtZ8UUUdTkQ9ChpLCi4fTUu7E6jYsB6PRUbB0yFNsRJJ0eoI2in0RW8eZwXd
DAN14WkMvZ1J4DUU3ptNGC7+9hC+/GWd9Hc/TU38zH6RX8GRbBoTl1DXNd1PX0HvfZCcJOArZP4I
3drd2W14kfOOIKyQL4bY7IVKdLGajhSPRa8BY5GDFP/pOniQf3d2+s/rMAAtuKM2bJyfnZ1EopUO
qmUZ+iKeCSYnrIdA8FKjDlLiXRH7XliVxEu4SsTQyWcugZq8cuplauhf3KrZ/v6+fLLRul2O5eiq
Bm3JwiDO/flyGiMSdZoxW6wJo5J206cuJK23yve//xxX/qC/OVr95wfBsZPhAZBaP31vC0MjGGuE
XhlRctGqr5WZqcyKB2LTDGvnQoR2hbkTvdSrwRih8earU8J5ZEh8lJlzBy68hLlMM6B/0RJrywGb
Ntj+4zFFcYVvfD2Z1sI8z/G6aeeD1aYL/GTOjlN6CrFgqwzfjJWBC3zkWu8AkYjtIGou1DpYGOMw
LyCaEnscX/sianaa82TmBA0SSYMWjKBjz/ABnLNJOTSwp9GmdOeptTUP67/FUBlHHUEtOJ/MtYsu
7dAuO+xiAZvbna7aL2EcP0dlJYWBsblUFQKbyv4sl1vo8xX6tj1a2drNlJNaN84SHhfBMNHRIQoD
TbU4Bjnu2gZYDronHpOws2aZGfsGuXZP2Mw8MF/tM5ZQQ+UUAzd6JfllG4eCKofxMDbJtcFSJbGn
YtmV53QOTgoWQ7wGyV4hY8/s4qurMHiUlUgb/cGE8LNjK8+ebQBWnKrBikOa9slAzZ5zNUWBX24q
7NUlKaJkv2g77mrlcJNnvmVUWAdfCO4zhFNOV0YiulJ5oe2ffr8Qb+alPy9EgyQtC36cLm476s8r
Pitdu2xcJyZIxSClGEaXBl7s6bb6KnT0JIQYbSu3ftAHZr+BTmZNUuo7v1PJngwICWihoKyaTiWq
w2zu4Q1h8zozqDLadNfLQXfYKDDDgzU0rUsZlCeTBnyhawL773bYBOl4KRh6b6CYLbN8RPPkuO94
JyZe3pliNRvmjhklTAvVGEk0+dPD0H99EbFXdqRru4qfG+Snn7+/2rlGP+FqukEdiIArro8m/l2L
LKXhsDoYEGGCDqMnfSkb7mZeIRxFKXpqMn6stPVsMyYMjeDk+JkIs5VTZCqzLJ4iU7idXZFoezck
wV2XutCdMmt32+k7Y1wX5t5ueOFM/B7gBbmnKXlyRHaBh3XqHHtH5MgBUPiUMBGn/f/D/qN9MnFk
DRoWBp0WZnrCNQ2XQ/zvfoGYvmDm1PO1BxknamDlsHBwOVo2Zb0WNRkwtUX9inXISg15zxQDptvv
V96vOz9XYAgoOBbiVKiiP18BxGafQWadbiiXS69H1bpwo7ZZ/v5TpP3lp+VtsdlgWanyJdnTf/6U
nJwhXpyU7yn5G7qgT33tibkCiulRMm1wZ/vT663+eoigG5FJKdhiw3K1Pllykolk90E8YWimYIcT
i7VS5PcJBvQLs23Ps+BobXngYrQPbtC73m19m2q5pSiwOXTgG0QI2HX3RKBuDxGb6TopfOrEyCiN
rlmg7XQq7VZh03ZHqO+3mNjZLS+RknhQti+drSory7ZP+KXAo/bXVTa+Ksx0YnhhSVd+w6SK8iPi
veJoOkyAg/l1iMpdn7B0EWr3HhyUVWrMr31NUPcI6Ue0wYsfWpu8DK9hwkmEKfWH1vVvdkDkISIt
L8m7HZeDSWBmNVQL5pGd+VzCCinUHmYGG3JljFtHtz+6UH3MDCKRkAUD6UQwWGB9HMlxQwAQg31S
OGELdB9abDhd4pI0VH7zzQ3JzwRn6xAR1bRG0Co0tNUEQzQqBRRKCmdhG7yvaAULgfgpSZl+uup7
53xYlpkswx5q16SccmBmmEcNu00YwSowdeb5eKwNonE9RzGxUki+Jxpn2O9Xo5Cv1eflCHcZcjN7
LizmT69djLVcFnAlG7/ROatFDUqnq2cUJxBHKThith5wYQuTFczrEIg8WSLZw3ZyNxiI79kRNwSN
XyN5TGp+ukkqWC6x32kL/yA3R5QQ7p9KNL7sP1w1RqtC4LyJ8EV82iOLrMYMKu5T5sPptarSq8UD
UYfOwneZ5WckCPb9Yv5eB/3Gwg4E5JRvpw7Ybebu1kXFhyKPb6ZEwaVSbPxS/Y3bcIbngX/Crerq
qt0BNKcYY54pviELAmzJlNPhjCnfTIK4l2i/XS9JjA18ANq91lRWumjPk1avi5CErJowAxYhC5qg
i0LDmOJWpui5c1LwkgNMsA9d013nYT6ZE5cYDR0erVVE9u8DJhJQ/2AG4KkWyv0e0STstIYQS7eC
hWQwf44fSdYpyFVXR+hMpgboUUz1uVKaw5AwNcMAQ7oYNoBxsGeEeVKc6AqnhYfIA7tVecCRnOLl
GUPMpeWQGjPBxYIs5xCRrOnHAEh45UfuF8w01llm4t/5FOSTtYQgRj/hMgLJo2yrEjYmRPM6khm2
ECUUCUJELvKtN2P9aPW8T5pLxYPtCqPeS6aG86LA7XRiUWtPg//q69zbPH7y8WdfgA7jG+Dm27BW
V37MX07Lv55JwJD3ZpZWRNeeIrgRxhG8DNqwc6fh3LjAEolDQx5fPs4qCyDwfV+ml9sVAKHsA0hq
Vf3eDkjwIOoZjcwQSd2TLHBvZ6zCQA4faWh4zrfWidduUxDtiXmmogEcPVC4nbWcFzLH88PTnizT
HwjGbHcJEvA3Zsp4wig1otUiATcLm21isAaasHyrrK6EdxjQRtX5rrfpugL7vXvK8WRa1DIXOx24
XaoDbDLk2FRXwguNvPTMrWYBwmGGRDkcTfWOoQRcI1+jIAhOatgvB1M91pHzgK4QGMlOLzJhm1rz
Ip+wncbXydB3Vmlic76p5CWmGbcz407hSItCP/lBXG3PWZvDiUn3RWnujJh9qHcolczR3PSSqmjw
KkMrWhbDrhDNBzY2GzJeODZ8d50BjMpVhKvf1fDJj3Z6nmeVvOlJjvmQ7nuBrg9eZ1BB1mjIWccw
zkW9lqsBdk8OVZro7jBQljMRUX0SXhObb6mToKPO7IaBpNyVr1Ubkgou3wbm7DDOBbiZXvobXKnu
qkPgl29KzcsfGogPMCxEXGbVsaS2X2fjh2vXsOT8DbTPS9fpm9sTHbLiR6a8Nh0j09x9LDT0CLfz
KyXcZ9FO5rbIiGUpVWcnN5mscbhM28WCiPYmS64p9mmbEZMuIDquqNFKmGfpOZqDNTZAwiv7hA1H
9x/R9jHPnr+alf6MlspdRLGOJwDE1hqCEcr7tZmQae2XPGbkGZdmZFnrE8ZQrS0pJeweU59cZYZc
bY+beYTXP9nBNRuhA8rn3eLniJ0jKB9pNysCao9qMi4RPD9yKm0wUCVqdwq80Q+uhcvPvp1McqOb
Sn5sWOzhyh+iocTjU7Z0c3aJA25eln/zZ5Uy28fBsUMj48GQiYHlOawxjyXuzTw3grl7HF7svIUq
wM4KLe9kkXmJpQSG8JA7LN8+TcI5jb5+bEgOXGL6+5YH+mMA/w+Kf3wti49ZxX5Jnv2a3KJmA0eh
gIWnme3ytqdMAy/eRLPp+QWLSDPC5zn4cHxeTDNgm7HZO/5aklN6gU16IL+AUSMnUMueVvbUjTyx
WlbCPuSBlqmsWTtbUyUnXWPiIi+wdPnEMgr5X4zw6bZvmDVYoCvdea1XrdidYE2uIJCRa8NJafby
DInZJNi9REjTNFTTy+2l7qSeocdjYkFQls6J2D9rUfmK/occdpUtLmlYMelHNiXhykJ/Ima8cQcV
81NspSPPNdSeA8u5S/12q5QcBXJjxdzrDn+6edkG3XNOFlhtUWYYPt+dyOWt4TeviObaXdpnkBn1
9dwj9bAM7vI8MyxCGHLfuQMCtjR8HqPxA7KruyaCNqxdhTR7l4jQ0n0OHB6a8DtE7uqjXCCtw84+
YwMrt+KmgiugtV9T/8XEXMdTFY6LxNKOjM4CD4z2qzqzwgWzMJJGSQ14yDikR2Fucb94lydu75+M
CAvVcgIA149sGUTsyaUPEAp7DaaV9qJb7jcttzZydXQD5D7XPvhVzLLkFa/N74rRv7YjX97BeIbD
I4DeIsP92hRjCctihQARtzR7eIOZEGCA4BqON9CCEYNLLR5+qIZ+lDtQpFaQROklEzz1PLMiHQ9F
/jI0NWzL5/IMCXJ/60lS/Lzw5fVuV2knV2Gya6F85UwpOZhTlr6w4uuQBp5v6+5yIPK3Ki0yS+nv
vQiHgJWfao/F+KAmwW40TXS1o1iWWfuBDHxfPoWl9qWL3JMjiy6iI05IVY4UFhshVPYFtcNqTz7y
cAPhfq03+rFq06s2Bdc4b85yr87J+YNveMKNYo1D3U4ewCUx10Xa7cPUOuRBg9muOeD/GBNB2DzN
UXcmPQQHrjPDgAPW/QdZxdzar4TTReQB1kYcBzWKoL/23UY5dL54mZQI4hTJrqxt5PFBG+KQ9lCq
2hE1MQZkk4tRF2eWruCeFV7wKDiMTNkXiW4epxpxaE+YF1uYhIfkRmRb4ng7smRdNrYAa62/ozO4
z0fKr0qfrko8HOQyaFSo4louK5WiAuVhTNjknLXs1IVWn52o/9H6L7ezW3YcZh1f2ya9uDJ30M3s
o9bsXHf4qFVe9tvZ6xgAembonIrJ5H3FHTNzB8BOdsJJpCU5eN2Datqw2DFK8bNOlzr906iwyo10
xKd57jxslI5BAvm7q2lNlHJ+RKTD9BW2ae2lmn2vSWYAMqX8L/yJpkabtrVon30Hu5m52Cdhc45c
2ZPJ49eSrTjuLKItX/DSunZuddZm95RNq2ikBYksUosNP+N6PcvkxMjqcwoLwlIZ7mZ7ZKrXPije
6466SAsqm3pRCp5gzXDVlHVhpw0rTC4XqWq82jkd9a2n6hvizWZICCoPtkUExOFje2Pm35n44WKZ
MTNxNE63sqtw4eg2inHM8FOnSv7h4+RM/AaaY/m3b+Xg7eNSiwXR5CnnsH7Uan8lRnq5BnWj7nPH
koknZ7BdiiR/HiExL8JScKw5FNsOjX+56meWw1DwttNt8TxK3mXsYUvvVh/Ok0u1QtsBh5A9mdeg
ieszhFKdAE0SnUcupmKKW2bfbyV4FcgznTentThN9Bg3J81cYCtWekJ2K0WjcrmQWgeWWDdiRWP2
7NpV3LQrWdXy9sS9j3YNWyxITDjRY1jnT82dJesNgbsUTDtssrAbj70iN752rBG5eyfmKXHCc0jI
9cLMtBZrROsHVr+7BMb/opWvJQK0vQixEbIpNSYnQt5tXvQQRAS11uVW9/COXzSXEMMyecl76yTx
x8I0D0IlKLtETicL4Inzcwiofa3yxUHn5cOvWPiW9VXodPJVU58bXV+Vc/jVxnadh3yE4ShwQbXU
BYo5fYSv17r1O8moYL2JcYxxs1/ma7tH8+h0ODMKebDLhF8LTlHaPLcqtLdiSF7wsTsYpr2Oqyrc
BkiZFu2gPXQGen0V9248nD96LSMLzg4DvJ/ybqWXwQuWpSxBM0N6o4fjshSpS2oFmr8O/sM8/IDO
ALO+YnY84PwaGfTVORs1hJK1XnFgY+Hoe0psQzN22rOJ/JETXa22itLvirzYYNNp7N1Y2CulDe6T
QjO95Dga66yDgdM6EfpaB7ULRHMETGN0xbhg0zXGKjSrcDVCKQu70d0FnQNbDve6sIzZ3FuGm2RM
UBp1c7udJypdTDadAv+biKlqULbPMEVh0bL2kMcgYTL1YK8WfrcZEu0Nvm7mweaKZKFA+1LAA0ps
PVqiYYBwUAcPuj6r24Dw9CExvjYj60MLUeCUP9jPxzFmBQ1QWFKVMqHKWISqeO5RqMGFHXEZ0aY3
jlH8O5N+IyFQhHaw3xF11QymF2raP6n4uMU683u51yUxg8qAUneuD2XTST7M2mZuibmOntwwVA99
5oX87gPW2kREuzhIMkmiYvd1aFd0meTGdZBjI0iV+rBBmOHNSOgXJXueW1i0qvQfWebswtZQIeMR
9RpqEYni+Igu+3TahbJo7WCZiSQ49IqaeIHSN16uGgpej/FqJAvWq+ecsPfZ/TI2WC1M9kPvqte2
x4hP7XBrKplLh1nCEdGFaI+N+dyL+kdfjI9triLiFHhWAcrTVQT4sHa4DRTgb+pExY+DxK5lo005
JhauNEgLLVUGQJHkCv3+3OOdh54RfvjQ3ZUagr4oNnxo8RASMLTylwbwE3nqebfo/S+4RGF/Y6Wn
Xk9OWvMYaWBkg9DcdYAWEntED4P7s1HmXwhsoysv7jBhnMn9gQ8LMv69tAfsEKbvFnbryKmwZcKJ
hxkYVxSMytcCY0OsFwkHjuIHiId3opU4nkPn65bgZZaWbePYwL0PzGGZFe+lppKolZRrG8Apa4dd
bCaM35PLkIvjVFnHxNWOpUmBTCDjqg+MJfDlF2VA9V3CRxNOtOQOr0mmYx7e9PdieMOx98Q296AM
9b3Vue8CXTmHbK8fCluGpXWvt4pI7tyELADDicfS4tRAEYebbYB1WdXziB9rG5uMqMD6uFO+aQoM
2JmQ1LiVI5AW8L/TXdz1T3Xt78ci/RLXKnSn6kf4RqN2EilKDwo5Ne5oxIC1A9F8g4AB67TGxGsk
jx5dI+un2pHby4k3MbNB/qvOJH5K8Kqj2uc9xvoYlcMipBjm1Q0Sj9dzaUYV+LmiPCgy1LU17CsJ
Fd8aVXsyY+d9SKnkDdOAfaNjUpR0jxLBhIQOOdQY77K2bw85LlOlWwuPhDnNq2ijqnM102Q14qJo
nPmGf9Jqg3y+TN+6sjrFr1EiUfQHmNGWpIy6cth2e7IKEMZksQtywi6xKlHxZWLHatUYrC7h/WDv
7/SWl4kqJHCN1ENJ2TCHXtgj0dydyjwjVgQ3gQGInCTKCVOYHLSo+VoF8gSMfySzjaMsnAz6UaVB
5/YugTxHFiRJaJ9uEzHTLZtlQ6flqtlZ/hNP65PfiW9fhRVccqpAvQdd0WDJeSrNocAHykANQSsk
Ap6I5v/QoOa7Vn+OHS7HnexTTTOd5P0xdMDSwp7k9BzaCrlyM2WivFOQ0Y9NgT6BNSoTtTUmGBKE
0IvujQCzTgsvodj0RQjKPB6ow6494EjYz4dqTtetymmvuBTAwQBzEomgxhWanbvJcWsHQKMBYXhy
cTSqQcbUh2AccEAM7lX88xZZzF+8DaG1b25Xz/LAP8eU1E5AvRooX2lB7nqwOaZzuWadhpo1XyVQ
MeMmWWbRcmjhV+mFvyoaAJ0y6SEyZht521rF2irJXetyfSQIIPWX74szBJNX2fbD7fTPi8FcMHbf
NLIm88ng4OnqD3nzHnbiLvsaWPqyhPsVakq4zatQ++uCs8ncxcL6gihhXevpzkGAUAw95aOsLyQ/
aTGF1Rqzu6Pp4EJodMFlUP0Z/sBRqfRmaeH3A4ronqLaQurDdTU6v9ROvgXxPxEUl3CgQoqeipmY
V/6oU15UANMla6/BuTa+x/9th2/uU9sgXO2ynjYd6ZOH5WLN/+wUay1Jv9VN96SY1LVT1laE5pbP
frhKVe4pQyD82yoYNoE2rlU5Chym8FKN9Re4SoyzDEh8DjIBIef0UdKcwQnPk0M5YU5fR7u+ryxa
F6iFB+LuaEzSl6mLl7lCT+b7Q3LXhLhcFF9Nm/fDkugG4VzAX3guLC3sQNEGLmLCJliyvITxwJYU
BSgH7bqo5Uu6E7P1EZMm56WBtvHVrtkRx+kBD5AIEF6DtjnXdd+umtwEEPeBgTV99deLkKfHPmme
ZFub9+7HpAx3saPr2xJs0DdA2wNaMtJFnAW1ycso542yHb5Nht8irJhB0cZoV0bDmxhgsUro0k2B
p4xwa1C72nLCEGT01O1TUH4ruGx0/kyUJRfLcJJ9IeKTIYjPHosHnRBMX0LggRz33ragEFsyO2fL
7uvzhKPiQivnU47iqPti9umbkM+CbCDwuFQ7qXkuWfU9G5uyo7rBcJBDaLTR39sUy5EC9+lWs/c5
EaSlpb2EBiLgJP2hhdbeNSZnWUMdI6aTNo7odK+Npnv896GX80Gclz4MhMBr8FK7dx3+xK9xF4Gi
AAFyVUfURqh2oZJhmjGHVNJTXJ0cVceOoRMebThFD8QRuo7wKuPpqeYY7zlon4fuOEtYqQABs0Id
famtbMf5HJTzMihZD7fiqJMtyOgSgsNRC+GODsSp+zcDdRR8w0VKX0AAGGZU6xveo+Txpapl+8QL
XqFPWgx6/Qgp8Q7JFmVmaj05Y7SxXF682DgIEa+gtz90ctp1g8igRRqj+VUyA/qOq1O5Ot+MHyC6
rccc7xBbsQ4EuCG21h9MyTyIsvEgr/kGlNk4ty46Rk6gLLj1x1ryaG0IbirXkOAwd4aargFQ3qZ9
5CyRlRPi6UrEyAKiC04jaUBigrK+3SV7IA4i0YttE2A3S474SSK9SC3o0xt922jiETBGvnXIIy5y
kIjzIaYDHFV+b59avBLa4e52OquCTqbpeLpWpiFeR3srext35DQJOQd/P9z6p0m6Rd6rrROWyuDz
E62hEx1+yrQkG8PnWoMYUEjCuEQQAsj1NRi9oCU0jWMksc7ff7Ym+UqfBmsYB1kISjSdCennMT7h
UlgbiwTRkN0gyLGMdQ7lfyXKGkBTURgkViC7Slx7wEiogeP8mlft5g9X8Q+3gNxn1zF0Uj8FszKu
8m8pfKnQcR9N3I5ABfQZTV1xn6fui9+O1h0yvNWgTtpSn/vnlIjFL9ANYKvApPBXU9O/jp24qqVV
YKmTvVY9UKGGtL2pLPX5D5f5DwNqXJRMG7YkJBQw/58vU89bFRSQtsjRTwPF+aqz8BHAsvrJ4FLc
aF5h7nsaG/yVXTlci2dEmaaf3ue4Y3vTKLCrTu9/f1H/MKiHBsVlMf26sft+vqaMokBvc6XdNDgr
2Be9MnQvYSjiDV12qozyoGRP/w+fyH5rmQ78g19YfE5bCuxuzXYza5GBSYOGcYUKkGeIa9XhMt07
3Wpqiej9/cf+A3sQJoLpsiRdnKywNvn5m1Z5Hei48kJQffLHjKjdiH1DbZ1TOsaZZ0eX22AOAQOK
Yx9QhVq7QEOhDVLWDa5QyrZO1n1E6ybLIocAXGHqMTIOses91i80hrnFoaJoKz87Gn94UNo/UEck
MdPCHoh801/e86HIlMpXS5zY1OA9Cbp0o43DrgZY3dwaMqUEoy2JXxORfS8dV/5yZMPV8r8S5f/O
XfwcLQ13xTTZYgxIQo4rqZ4/38AOV1yL+KNm40T2oZXVNoDAfsDEcNKPEv1W8VMufINtnO5tQaLj
tascNBdsAOYhc8yDrH9dSXzsRPIxZWLrG/k+LaK94Q7nzOL+4iB8+f1zt35ljZompD2T9419wBKf
KZfOWE6YfTWbzO2FJLwA2jF6wI/7HPfhtJhzsDh5sbLlN1pxB3/fky7xMJ4tCnn4F7OoV45a68vb
pJkwckAGpTgDhF1R1fsRorqhf88yiue0plGpDcbj4HVJHV1DNNFQU4vzbRFJbHBu7Z2EtYUbX0l6
gYnwjHrpe9g567LEWVwbeuZvQP1+zYYtga9UMkB7AzBemTFaIImb3om5e2w9RaHxbCXyYISxheJ+
iz8OKrTi3DDIxC32QZIo8556OyB/WgVvqvIMuwp3YynzSUsoG35/v28Uyp+PBMkPRvwA6kJi12eW
rqv1Ywugg4LEp7eru0gl6AteE1XzEGFpRSD1xdbGTQmlPxZUPvhAM9HI3UNg8xfkHepdfxUnuYur
NlVH4INk3ipFjero1in7VXnObYsVKDOaYi1k25CNjxAEQYZQHuss2+MJcD9ZPlBzUZO9rqg7OXbo
df9VadynFKnNn07DX7lV2OeqglGTCRXDVD/RTLq+5XyqexiGlpx91VT66qtRKbiIswjk+gInm/lW
xI3TLoZynJoEFFluSfJZnV1//yh+PW9sE98+i8BgXVWJqP35hSUEsLACVEcbInX2YuBWCpad1oL+
/v6Dbj/p0zO3YTa7eAeqtrA/763QVPxKpEm5mcujA2JbFTBKCrlhurJxHAdeMbKSBXjnWlXBGmIM
uKq+/WbbtKGIDRgmyG5PH6gfaq6zw+zGj0wPqzvknyWtNZhcnLT3IZMUbmBZenYGl1Ep1ecQqzFS
9fZZOJ4kQlJITEEOIJiC72+zBjW3d5Lmiql8TtvFME7Tr44fj3+4D7eI7V/uAxa1zEnYLJnj/nzH
87YnRn0OEVHY9BhuEVxgxwMYw+mTG2TWyCGpBCYqwOKxiZ9lWUxGab7oqvA6Zc7h9w/m19PdtjXc
suAW6cavZ20quob0Jq3c1CnDiWLS90VQnUzBsDW3H7oUvGaY/vShxq8nlW3rDLDh2pJWhezs57ug
F1rrqJYoN9Pg2MvUh2JSRjyjWz8/zhdT6w5o58BMpposGFe228ZL7g6r1K6f/c7+ruPftrK64dQw
dWe3G91o2/Pyxhgnou9/rbKc9Mti29avRkYcxA0jMuf5+9zvbw12GUAroZJ4R+b7XUj2hSitjeiz
N7cZvwJdIoZG+2mG/R/u+D+wjPnypuT02han5Gcqe22O0KJH9oDBZAyrAjaoP1pq14VKGwexu233
luOzqXUWNSjtJkNAddmr6R94njci5+e1CNcUai28N6K6P739uMo6OOiLAn9jTtwb4cMoAIxVRyx7
0um2rH/eGaTATfEQI71E/2msGhn/pHLchJKcIqdTzti9dEQpYRXJdUoo0NXp5+RE6MYd0PN3TTuQ
oAiklTIqAl2uXIT9Jubzs1zafkff0ybgMcM7KRszmKB/QoxxISahD4MffQsxoJqU1Y0OH0EADy0q
LPRmZ7u3dkppn26IZi6JK0qKUxk2CK1wvNuB2xKIuIjao2M+pymAjaGG39O+f8sClB6Tmn0Q6ZB6
SQXDsSbtA4hYfMmIvPDs+JUwVMY9DcdLpjET1XymmUa/KzVOFlwSdAylg2saGqbHjApPHnfTh0j6
IwxLW2IXicP+a2eTdAv3P5g7kyW5kXQ7v4pMey/D6AAW0iICMWcyciIzyQ2MI+bJMfvT60N26V5W
8l5SdyPJrBfV3cVkZATC/R/O+c4Sv0+0iVAm/2Fys4u4u7enJ7yR7TYfUQvO3Df2xKSQNOYMRyvs
lyq/05qS8fdfeufXiodnD7yqyTYZyqvzpiNceRCJQo95sP1TN8M0IgDvYnvjHLoMV5RNY1o66gUX
PixsUDuroi0jUmg3kLi1gS6x5Y5jFUiRwtiXb2KsHkaLz29Ax7PjnZAe/pmBsUs0DOEwFjer3o9I
mvxc9c3dbPuMb9e0QzDY5m4x4I0a9ORsyr44AVvfbErZYA76MR/M7asOrwr4wTrDREtGpkpml9ao
ZIRfs8aIzOH979+g/+CY9rkOacKwgBAQ6r65p1Xs2GD/aN8r6DUsPye0n50fH7ImwmEBa6GC/x8r
Eu077Zn3Myoux3SgSEReaPLVaMfo+PuXtPqn3jTSvuV4ro0vBY+Q+daQE7C+JHaSFR5R4ATxBBKU
4qqoJUTNmVjIu7G4nXV/Fkn7xS/YAJMM3AISyFj1OexVg8acUJg9m/rGa8mAVAafMreC3ChhnV9l
A7NgZzugDDMSWLRxzvKnCtDDYD0p3ehTDNroQPmC3pOpGiA40mdqeaw89ZLlYpvWxnbtftJ4fOlr
pmqIEGSH9kH6IC8SBDjFfPu6y5i0snY0VSctwYLOa3zKVBgPCzk+W7SpaGyUXIczLOdKdhlqRuiw
YOnaSnCVsqj5kps+TQOM8K5G59K2ACpSYIfo8c8V2RXMrRceSgIYUP882TbKKoNFANTBHL0mZtpC
15ot/rpOkzP1YbDwrfOxopSNc2OMzqGb9B/aM/s/+gDpaH0zCBxqP7nWhj/NIMaWuSvklPrQ5Gyu
Rx7zdUeP2NoPbRO1eebHxSYqvJYQuGTaoDr2GpaRHFI6pXKVeF+UVeO+8FDUDXevyg/Nqm+bFC7v
1pxsXxcc2qKQZGW+NdZBbd2WSB2L/rl4Hy/UkZV0GvJ28j/U9L+WEb4lKWs5ZmE2/zK4GHp6S0Iw
6oPwnQP506htOZx1vWMUw/m+DnEL5Bi//0r80m96fCFo2RiWOFTUhvemmErAGS4qZ7BlRM0a/peG
kgymzaSdbykM+FcNBampX8osRVxPrc0AByHrZIWtbXt8rek41rlXG3mfrBxkBteW73Uvr/9H0MDt
jzxs2OY9y8o/ncG/dOuvL97lGOZ8Wf096xn90+NAemmWCbRWBxVM4P3kOW9v3KnjiaSYLaf4Yg/1
nT04Vzhzp9+/cW+Pf/7q9XjDX2Sb9Oq/VCB543aogEjzWX1Aa+2/CGp/h6HylknPH7ue17Pp50rD
46bgOMWTiq2OKIY3j36ioBNp4oJWWXy0K1yHxlPMBejBEYWZo7xwdlgHl6x0G0ZzhjEZNwwmcejg
Y06rmM0RMcn7WCG8rE+pO0XHwLWokUhcRdxIc5ekqHXE0EIoWjx2MV2ySzrUNWiCvnZ5MIat7Fmt
WozyLbO7T6wkxEmI+EEi3SA3hmVSBhpU6PGp96zDJM1PHcDOiwlBI2Mj2tcj37zyS6r7ak/k1kHh
Vtyko5KraOFeDfBfuMA/1s10h+brZdBTciztl4X58H4ESb0xnAEMRAwFalSa57Hsn3urG0MPQdyW
nlCxTEZUEbuIZZAd7LplfD9H075x83a3uCzb5+5r7H1ZjPajgSdiN9ogu+IJdeKQX4l+473DIeeT
4eCRDUxEX4tXoc62hkTayWD0LFuxmr+7WytbXAb4xT3Zdfm+Su5LCZGoH6ObovKhp/jDlznQz0mZ
vWALQUzD0RkYLwbzYwZIhaaacm8ms8I/E9x2Onl2TJO89ihDHQKEpoF0sOPAh1NnMSVzLZjePfBR
1yLZx86Yq8lmY4/GKSUAOBQCC7hIGsosGBHrfi31QQkVHYgLiKYhJNi+Te76kTaJRIZqr7R57BxP
HUBVZjvWlYg3DJp4KogKESc8Pqcin1hE9iGLGmvjuzN5llNXXoL5UTSgOmPx2PTONSaMKpTJPnbT
6Owz7UDrAHAN4JUZihZuoQ1aziJrjn+wHdbgvH1/+CK+vRM8y6cPsrBMcyEYTB7/eQgEMU5DUQT+
3tR9DFXeCqj7aU4pTe95tuhSO8MBWLLg6DBwpywwpjAmSrm1/Vjsx6L4hovhnugQZyfZnfFbEFZY
5wQxqPT7g881c7HaIYUhCfl7lJu6yDdaoAxPi+SrmDIwi271xUf2sKG8kFw5VG92yaCkTJAagMVE
WmFulx4Ue6Wqvc7XzGpDXEihIAiEF+2bnXceeYM2TqDaXRvxo4JmcrZZ3V/7xHrKeklUyviy4jvg
VnnknR6m1O5OBRV64E4PEV3xzqi5h2Vc3v7+HX47cME8yQHH6YqRkEvCeHPyRH1jusTx+ftE6YNi
mEdz/4dq+pcVx+vf4Xk+sxQDZY/x5kNsqUYZfMb+fuqmm5JfFaIKG6mF9TrIaO8BsMx3lxww6Dmf
7GVBfysQQ/3+9/ylq+RFcBE6VPQMFjjX31wnsfBlJhPl7UHdUYAuNcKnOFB4ivXEZkAeSY68J8/z
s09Sa2hhtzmgng9rZVDR9vmf/NrW2xYfZe/a3Fr08bipGEn/88leQLJBX6wBfMlGAJ99z18bbRRI
4gAab01Dl2X81bHrF3RGkiHwMqIG7G/y2X+AaUXdWJGlFwUGKiBP78rcLkLZ+TvccvP+92+e/A9f
LI5AixEI3vLX2vunuzgXWnmWEnIv8ZluGgE1cmm74yREaNGQgKPNM9RXBmUWbuuLWZvGZqiqsGgN
Iv2SJbsiX+erez+nyn23RC4RDtBcD/Yk0YcN0SPZWDDlI1j5uloebdKPRe7pMCuQUioTbRKsghay
tTm2aMlWs++0hyKYbYleOGILsQG9xB8Hk5McFQJ8qbbeDfNwwNfU3g/m3cRjdSLdLSyTpDjiwo7D
xDIIreGmMdu5OfKInmt30XekCFzzhsHWwIL0XBbSCefKTA9GNtIv19VVpZXJypQu9vdvsv/LV5F+
E/+ltG2g5DZV4psnIu2l01LJMa+xsmPVi+sykT48uPg7YELjUbcGhgnN5yLC/v36/ni1GbbUKrdJ
ZfqobiLImYH60SX82zPBGkQyNh+iBF9msb5ZOgXiV+bz+yQnw60I+kNm4ORMYJDWmQibueP8L384
DY3RrK0fpbY/qxmGmxgR5dVNc7RGC7Ix4mnCgHKrtHfs42GCLtSwHltsUGO4mYrxxjXqr37ZuQd9
y5wWT2if7vwcB4Fw1wF2E3/EDUMOgez1BjzyurboH8A9t72lt2Vj6TCS8h7ZCP4m39g5tXpahqKD
+ijWJFOLydf4tUeoEPrroze7wVM7UTp5Ovq46IYcV6z7qVJs5rMm1ERwbzoCHT2K8BvliAX1e/2c
l9OmTEH7TH4q/nBzub98Zfg02epazHJZVNpvh0cE50apTvtgP1TFO6Yo52wQipHJeJPG02NJIi7z
M9sKI3qsvOXpT8EYbK2etwdaJwAxnv1N7heg0NOC35BrBRY/qomAyQtqWKS1bvdtXFw+2/oWmiw8
QI80KFOf1mwoPc4vhg70JY998zhbBLdLjFOpzRNQtbH7zi4uhNpPex7JH+SOf2bGZbDMw4VVCfC0
g7xGOPv3vcVLk+l7RJxX8rQirO4FiPTURkG58Dv8/jvwa9G/zlxMz2HLyPH4S9EPPxI0z/qujQUu
QKSFheGx+V4ImAAce88A3dyYxouJwgjONfmkf/j7f5nDkwVHseK767rLCry35m58zKVlDLBWh3h4
CIIcrG5ytbN0OhLyaexyBUnTimIwsuC6to0HiWkU0dckt9Rx8PrPrSYZG3g9rb6/PnQedi2SKtu5
Aq+iyo8EQaYbAg5pAKGRYY4an9nV3EyxvI202+3NdEAEcBaNuo5Njpz09WDM+pc8S+7mpfzMRkKH
LUocRD3tjcq4rGKV5tt1F0YH+GOWk7vv8YtvrfGzm5ICaRFaj0iVZ8jC60ym44e5gXzaNYHFsJKy
tj8NNvcxdRXGeQS+Fnh95GiG3OWxHbNS467MFlvdNPNd3jfZnb+au3sRhYA9kDTiNWAXhO2zmF4U
4dYbjMLvcseENjACWijKZkdCALGm6XhrOcXVzJC/eJa87/2qO/pBcGoWzwylQgPuSCTfeTp+Lnqg
0KYyrgmJh5d1pglIIYNaKCQaPOvSrb85ZnZ+AYy/jLrzcceBs/HS6KvFacf3fb25LRdziuWZm86A
88d2e69Kj7jFaT6Yk43ainK3FM4acargb7jlzhXVEqKJj8NMGMgyBoh4MbS9wPGXvaqMT62Tsvsb
DLXNDHfZusqhkBcVvPWS/20cEtiFEZVbER3iIPreEXmzbyVnHO6A2znwEEMhqL+RilkZQdsIwZ0O
o6eI7YM1I4vtp5yb07f+tFd8O4Pg0eYrxWh5ZResZcc/75dOyiIv8erufbai28xz4n18z5PMGK+g
tHbq0HNph37/jfJ/6aUdk00FBQ4RW9Q7r3XZT6VDlvaLZLPl7kcrKY/L1H/ICRdprSC5ROkcGo03
gIZB0lGmudpXity90uG2wT4JH6vZZatWX/jzbTlrcA4KtRBwPS6SQNwvuk0IdGZJVisymomxXu3U
B1UzTMuSiMVoMxE1tWCYBl8M/4zPI9RDva/NQu3jak65irCSJqhzsGBVX81jeyLxyt9nBi0xIe5E
dKzHpl3Pd2iSAL7OLgzOlSGSZN5tYOLUez2xD76RMfYr1ed5gYVqWs7jNNovjW39UOWJXFZ0iuk3
RqYDqk33xp0H/xBhmWBM6R2mpLB3U5xCCmZSvqta/w57HA82w51dJHMiEBGEBwU8vLHAbNuQc6RF
dWcE8P+TcaCXZfB/mMz6OObw0UubM9NIiwhZSHnXuozNUjGXf6hXfiExUUybLKgcHxUKR/XbgSs7
81IJILJ7hzTvYFGUKmww99VI8WRl8ROk9O+6lSe96HIPIAahZWeeiSD7wwuxXm38/xifMNwiSJPJ
IWZ/zwve1PY+npzWimNnD7LR3qVLAAGC/Hh4yjkxOLrLNznTi61YdXmZLzcNVPI5cNIdXFiiDuGi
B3W3Vx1Px3oBhSYVZ13yOXokL29vO3eOCK3mH1tg7sD+omdj5PQxakdtzah59F1FUntb8sE3zm1X
Dp9lFYNdHhVHkmI14Hsxs1f3pN1IgRrij6lpL2PeF7eqPy/rI9M6XOmW7G5A+UGp9JP9EJSnbD1F
M9mz5LKw2UXlQ9BnA91qu09MhzacOWbtGx2TYv/WHxobwvjJoIHwk68WkxkKr/KRkNwPQ0XhbOFu
2QncyNvJHl4GhImX/J5VDbSugWAQcp2eulUrWAvWE4F48lRPhzE22yanptZDYm0SuDqUUWwky5XG
LOz6UZQF+LCC7BtvvMwzy0RPiUd3YrCalxIdvGOyMsPg3sAJ0njKxoot8/itDPoGBkJhXKo8J2gl
wm6PohO7UUlJxxeTCTai923n44hLN9YO3PupMGN/o1JsmMzAt97ckNa5+mBLWKr8m7go1zyGfORe
aC0ZhczLqJCEykyqmFihjXIscAxpE3oLkO5Bw68nNy4WLdldudgbtjqCZPGQoVB1DaUQG8+I9yba
77BRwPGBF8LOWVHMnY2bL0OkW9QCcO8Fpua0T2BRho6yX8bykaRLte3MDDkyX3HqKptbpuuOi+JP
jZH9TbP+xQLEHiEF3bXxv4y7omEK1koXSWw/6xB1SLCPVmYPQQ5nmfanXsX39C9XjvNNasjk6GJ1
CWSkQjPp7lXr9aEZl3IbgSRBef+l78GYDBiDO2nrUEzC2NLo3VjrxCL29CUpTfCLaLu242yjczDP
fNhImdd3/vW4acFEb5TqQZ4LjdS1HrptO3Y/yHvlo0qIzOsrIgFJ7earNzkM7Ctrh/ibAKViceAb
F3dxHKudlQY/YAR9MGRz28fcNvFYaIjK/ZZCKNsbrbUAusbv1RYipCDnCMfWMMixCAM50PXl3ooT
M66vw7AmoJ/hzaZupgcC4ih3acILer29/g4evvvXGdK9xgt/rRtGPnHSv/mv//P/LCATCTv/eZt4
/HPg8X/+g9aX8/Nf//fL+3+ai0wZTEfzn+MRj2n5+Wvyufhvd+rzt+9d8jMTkWDM9Q//naYZ/GUY
yCfWIR5T9dd1/vS96//Hf/fcv1yKJuoDsnMRO6wFyf9O07T/ogD36QI8Vq9/xyLbxl/gx+SqlmW7
hz5A/ldYiNJctx//fmvAzGK1bzsWKcwMNBhOvdmOLKInX5NW62BHRPLEs9veOOu0e/HbGpi/GX3s
3Xy4BHVB8mLcpZ9SEeHMAm3knArROOaWQeAKuZ7U+MK/r35Yiec9TgrLgcgbvEIRcoEjR89Iutky
77q6ZoqIiBVMKJO2uYvLwywzcZ2ymIE9QVWhOzj1OZmT9sbzCY8HHRoxHY7H5GOaJqheMjRs/Nwp
xzjhuhkDlKS7+v5ifJD2KL8tozHuJ2LnvtCbD+9k3jO4AM2411U7Hq2qn8npUdFpTBrnmuvOvxE9
mXZtAyaXrmTSYRD0/s6mcTwSSsysc2ot5Axmvyq6qct2INLbpySNQIHkRelu5iItQ6oP/+J3QX6c
nUafUIaDkGz10uy7WJSPveWaobLkoDZtUTk/YlFPHxeWO+/yiUn8dugs98MwS6JB86X5kazBSCJt
0fkh/HqioTC/afK4PtRtSniFqAm5b0vvSoTAeAYqQ3ZMnU17Q+XLA5lA3Ao1C/jW7+Z+Yy5VcJ/2
I73TVObvxqlitJHQHhwSBylDYw8a41fcPJCGkISGpYFgLGb+tYyE+4Q6VXlb9D/21a7GpdwIQ+zn
MVmnTV1gPEAF5h+16pMDWQvzpSIR7saS9RTmVbHcee7SgSND8bWPHNkaGxfA+a5CEns3IG05s6hI
7xjKN+NhNuMFgostL0NnCiqmGhj+mFsvdiIF00BfDsQUlMk+SRK7CaVcUhynnnWuxlS8BBpIxBYv
hQm3JiZmZ4xVd208G0+3gxYSw2Lky2QjuzL4iJRk+uF2FbckV2+x8MHgQJuioL66PjEyTMqZg+Zd
fBjc1nysxiaajnMawWYeJDiPJZfYTxOm0fzwQAfv2jhPxdFjbkYpYqXIM/ggqnsrHYePScN7i36h
dq9dU2CB9LqGbskwVN9cBtHgjwn6fj4KSy3etmpi/0turIurYh4leHCjJxwJIAzzmr5sAUNUxiHu
coPllCyIgWDXMm0xwSInrdyUrNG+alYKDtJd8h+Jocxpg85kSVdnXvfE5ghJIVVGbaBPiQxBdm43
6suM/i8sAjFj+OebCB/I2AZdUZ+N2nPu3JJyWjbOQDhmTbHdeZV5i/4Nmk1f97dZXFrPie2hFlFd
0u2HITV/tE7Q380kp31NMzFdtdDxBzFk/aPFq5A0icX8wGki5rA0nPRKRvyEXyhFViCBXB+Jkcxv
07oDTzU5TGA2HIfuXcnm89xETfmuH8ZgjSTw1BejyaKDLloiLxmsvORUynsmTA1VWuz7O1xz1kmJ
Jl6D6uT4FAd+B7ukc+1dNZX6SY827l05O49lVss73C7uthgnsi2ySWfPtQGUu2TGp1ipExtUxzE5
mIxBj+zT3F3n07IXwZx1t7KpYlYsU3A00lrvrJFuuSKmFnqnpdYmuxVslMoyP8KflROqh5hNfmzy
5i1e6h4CYgyizbJY9tmTTX7JxeKfAIqoO68QsBkDsy93C+lad2ksDKgiKnv0dTadR3acF3RD3cx7
5ct7CI/T+yKqnT0bZJoOW5X9lx4p5UvZG/D1G7zDqwQVADdiJwanww7vsHex4LExq/H6YmctBAxE
puCBsi2o3yie5tuFoduZlE7vnhyBeNtPNnlaiTcRe+VgiO5MODwhgsXxAC0FUA8Z0S91lzvnOrNx
Feb28mzmJP1tKg31f6r8dseqgVthpLTUOPtDDM3qWAeLoHAOyLuA1ehfZmVyjhG9VVyH3olPydKy
nmjWGGLTaQhlVsGyS8gX+jpxITxHnaG+531rY4IP+p2WOZlcDtwCmXnNlyyD/g2BHN1w4NFN82hf
A8vCSucu6LJ2BuYNm51D5Op91I7TJ7815ycjyt0zU5bkUGXYgZvetQ8p45/bGkTomQDN+YiuxQSx
MQxPmgK42EwT4xTbbN67PYj5TSrt8ltXEXPIyrJ8cMgcus/SnAlaTyAW08ZK1A9SjNaT9oruMsV4
/lmFFcxG43Sy31VtxSeZFBVC1dKQ1XNW5uU+4u3dp8ZUHO1lDIpQRFhkQrrE8cb2kvmFtTKeIq9R
ZwvKA1+Fbr3kighGup9dKnPiJGpREzuELCYb4jYpswnFOI2NJoGHe+bgEkrFWE+SdxDleK+czBke
4WbwVqlojo8obOab2VzUHhkq8A9yKOH88M5yLOO1V61Yp4VTMmz04jp4TwaelHa022OsohQGjwj6
DVABBOW2TGi08jUPiLw28EYNqVsIPv0QwQppGq7VMhmgO0KxMx+MQWZhOhfGB7JU1nGt5XSrUbS+
iR2ruSefgOAbWK3uFiZBwv6cK5pBU2otT0yta0Y9fVlS5ef18JhqQshisZD20owGdrCJTUTo9Jg3
D6UR9Y9By2XIcqi91hP5mk7+JWITD27dOU7taHEnDFaU3LY1o7kuM7rbApLC8+ynzX3ZW9lelwIc
Z+Uv3jMiQUJrHNEdkHFPt2PdEO6mEZMr9ODh0IwwYsa81CQOu0odG7n01wlf76VIquZlhlq1X5pY
X9KiIT5Z5AIOdGIgLyQUGYDG0mYfqhk5RG90zolYu+wMBYVZW4Gr3E8QJw5RUe4wdU4EfsantBqe
ChKIaZMXfZtmjXwo6iklBUbT/lQcNCF/nPVwqd30wSk8gaYiS4xPaYu9eFZGfjuiYidiAf7X94U8
RQJxuAED3YCdWuQKevTcM9w3sgz14N/0Nil8dZ9P10BkBpzeRW/T0myR+6GoE3zPi+mhnef5MkvC
GcmpUz8M7dT7ijnCNo97KA5ggW+BDjEJT4yW6Guh8sc2LrHiN3320rISiDdIuyqI3XyF8XynRC5Z
QUXRujQI2brhYGe1fe1rMmW3QWkXBGS36Wfh6nLYYNJmXDyRTrWxEPGd0BFDmkhFRr9ZF3XdQs9l
CRgqh9y0ORuyy1KljLwd7X3tK5OSg2z4ZSsGiH+VhVyAVDVj6xkd4TQQsJpwmtoJaZndvgtyu7/m
y9KfB17klbPUQPuil7MGTIuElZqTyJ/xqcn86k6KqCQS1Oq35TR6Iew4DeHGTebVrTNu0ijrj4Y1
YW1GHUJZpfAsCzNz1sC2CIeRwJhZbRl2zB96gHyrvd3wH5nupever3nv9FF/ITp7OIEr7UDtyM7+
YErM1cXsu88lJxg1hl6O7ZTq0PWa7NhMhn9shy4CPjulAO5QxCDWdstjGUTRY9+W5V0vMuaOdhkc
Ycm+wkw+tAjf987YF4/mwsXnqEncuJ5Zf7ASRVwkMUUtzOEg+/JTf/Z3K/sP95Fn/aHhebOHJ8ZH
N5Pf+9QpAWJkJ9mxwgMqMpFdqou+OsCAQ3iEUBWJGAOTjOxPct/HpxEWL1JGb9Pbbfcwslzfjrqg
0JqIe2X+Sm+QtWCMnEhT8de3wmSww3ejXWiCxnGaT2qsbpMxy45dQxwMPiyCoGVwM5RBedAGygam
E0fMyU/j7L1UYkn2pVCzxRAkb7+2ROJugq7ttthmZsx1ZOPKliSGwB+7sx8kYg/re9ovgVvd1MDj
WWdO+jYgWeIwJ533wOS4/DSbafJNVdO8HWOujKWFezHrge11ale3vYPYU9YDiZ0WI2gTuf2zo2f4
m0PaHhNJKMykHO+MGST4loO+5zpKFmbNIlqZl4RyAl2zCKox3eg98MHqxRgbFTKxMbZxkZI4B152
sePpxeaWPMGcqQ7deonHVnEbLKl/JXl52i3kNh7rhKxCLv+A/HN33qVDp+/cGZwf7LdtkM2ra9+W
yyEqKvA72Jmb96Ou6+8T2eTvqpy1NSF0T7ozSBmkx7uzvZYRHJuQ9ER3gkbJp7SkbuuV8nZR0i0Y
aspsPPgL6cKSx++FLI35THHSn030k6nZXlWtpxdyp5IdrniOtTKzvhScdeTIdR4gNG24xNCb/jVw
8GmsKzL/0qadc6MnZT1Kc6QLsSNhIWkei4lrIte3cFumS42O/VYK0vSU9p50Ic4oRNBHEhenGfqs
pbsiPvl92pX2t1ZV6YNpzouC3O4P+z6S3hZcSnqaM9F+EeSKIV2F0IFEy3gZY1T4wK5bxHAjGdjm
whZPlOOtp8mWd8ToIoabn+LKmkIkmSPmxLYJ9sD8ucAJqWcJgCI4Ncsnx2AZq1a+t2tXH0uKqtNg
+RheHa+8pkWReVsmthS1Y48UOMWH4yXOt7KAwBcTB7VGf373Ugt9ez8xyjLNMTvlLu6JaIxvm94o
b6ZaB9/cxonfz6MZ0+2Z3IF9UVtHP4mAiE31jIzLb7tLXlocEnZZ3SO4SIZQMoUuN44amm+iya6d
EsQqDsTQsPKz3ml7KfdwFNiFaFsdGpvf0rbk8iwtHuHUCIr37r/6urJ+aK3Z3RtlMrxnR1Y8RV2d
XaaJGwn7KwNXp112QVnEBz2W7Ytfe8aHoQ/0vtZ2t++G5VDrEghSxKdlYoZ/l2TVue7hFW5dMWLN
Xcz+pZ1hjgNiit+5Se5eedf9MM/M4QYevrOPigF0ha6nW5XzqDQ08xZbCDbiPK91UDGWrdUNNSI6
B/K+vxavhwTpuc4uzetP+JdefBdvoGDZA4nOZxqOQQD32la2PoFwRbpDT+ztBWb4ppib8yyIs5wy
88a2u8OcG6emkIx9K/m1IpAK1NL4YOYc6L4ra8iNNON/OJTXpdu/D6E8B7OXZTgMzEx31T2/dfpE
XkaaZcdBQi67BeG/iKFfWMFYggMk3fY68whsp5KJale94FLr5nc2uWAvvR6nHxSiQ1glVXGRylfv
6afFZejzJccRGCU3QY4aEBRS3ezo2Z1y1/eomTaUOvlD6lJqwQzBNwSHQkK2BZpV3JoOjdWW1RX3
5gAD4tMfft03Ghc87iu03cHDhauGQJM3VxApjlYUOTYRPwhydq6Tya+wlxGyY7hY6FuI0uILk390
ybv/rlDc1WGSNOK+MyFJgicH8lU4LodQmmlzExuN89VRwp6g5RhYITJZjfHW7ZMphoiGYHyjZF+d
iFX0z6lbI/Xo1OSKf+04/69Nif9/nP8aJlvx1X33n4+Abz9XaTOof0x+/+2P/R2H4/zlkdfL442c
33HRUv8UhwNKk9wUCW+A1d065/17+Gu5f+H9ZF7MAovFMVawfxsBW/ZfmOypqA0kc6tu7r80AsZS
+89vH0tw9pYujmykHqg+5Cri+Wk57bZd1XALBceBEdImUMRrEi9ukWPIneYQzjG0aISquYFgDvt1
dGeQ8HZmb/mtQjuiYszUjvYQdmKHW4dwvzAm+GGrCtbUUSZWwLDpn/LqORLNkzVR0dNQv0uEaDal
CQqHkDtmHtm0g6iCX8jJS3w/Dj97jK+mLpywWp308bSAM8vTM5fKrBsq/SIw9hmDv0acg9ETZ+xD
N3Wh1TGyizvVjOzInA9dNjxkqXY3tFEueP0dmmvQ4WyvMYE1L0zJGqqHqAlRiJ3SfJkeRguBOBkf
Zpg57bbIiu4u+8gVIkPts3drOv9z1KfNDvnhe5ss3Sr97FWJuJY5Wy+GyKfOJA0YPZf56LZPJnMy
t0nvmY2HxZJycBP1mDTsQpfagEppG5w02DKWMSpC5UY/SLEctrLrWGGRHsmUjMSwkrETXg9cyVom
xrZSxkPHhX/sR2bewol3gd3HL3Zw0OrJj4bkjuFNeQjqqd84JbvXgv25XEcUrQ12abI+EtjW3rkD
Et4WCwklj9rT8c3h4LOTRxhn7HuX9y/GFbjXN+XomReOTUagwrvgovBE8BSIrt3Ycc7ibKmfEuGh
FfA6dzswLmbmNxE8VJAi3SiSFBL1Eds8q90aeX/aMDSKRhdftoclSfoZ+dMzPW1t9SGw1ga1TkD8
BvAkXOy+t+eAfi5iNESQzcY7UXeoDxy8REZisjsro685CscNNXfEae+TDIOp6KS8RF7KvLnFkx9s
+tomFrFvHs2BcmTpQAZaGTK9VDssEdrqjoCb/Cxs63GeR4rPHDTh9H5CGX5BSRJB50uuECyNMxmi
WGkY6KUm0YdxSmERmZemYyXCgOQco9hB1anXkDpUQwt7O2jo1YFI5kPaovPrMgSsXqWZOpTv4owp
US3hv8Q+P6z36JwdGmkO+4nXwGZhksNlcHV7apzpGDMd2Wqz7XcJGI7L0MIn9vO7MnC++NPyAfNy
xRqnwfwVeMkeuBwW55rUxQBD3g5YU351h+cis6eDPw1XraqZ6RTk5BKlCHAxdIMsZJI+P7v5/K6q
hvyZWrq8dDXNfLH+10g2w95tnY+e8IodmbrmCeixu5SsEyZqiGbJyByf3A9Rt889U278BEoy08II
ff3aVfEr7vLCGHZWNDKGSKP0QgpcvC2S+RtzS1wFiYXmlx3PMpr+0S2L0Ihq3Py1yC9Tf9Na46UY
xnC1Hi82KDinO0eKIinRxBs73kW7x67L72vGkFuwPt4GfdFTb9j9Zh4wFYBl+xA11JTVeCNn+a5u
8Dyxisq80j5lyCL9vH7C6QnDJBDRSVbJ3jC/tw40JvY5CGxKIPis8U8i2ZpsZ9hKSRc4kU3Chb6m
Qbb8L+bOZLltbM3WT4QKbPSY3AFJEGBPiersCUKybPT9Rvv09cGnIrJODSrixp3cQTrSeY5liQR3
s/61vsUwglQdbdFgQsvwVGuxgR4ajw+XnJM03V9hOLG0znFySyOaUyRx9/NCc8Sbq1e8XtGlyOb4
ZKkiu9rmMBNsrvR9n2t4xFR7OFLtOhxNbc4OKe75PtFbZvPzDn+poPt4VE5GT0ZaoA8GVRkXr53p
hjRrkuXKS1x18ZIl5yqVn4qd2JCtiTOYuAs9rBLmRedVpnncDtcmbYIwf6vhc0vTjppB3d+mrbpr
tXQFqw2kRNeL25JWAk6Zq15eZWrQOjxyWdsW20I3g1Xt4Kj8wEhysFKwi038muUK+cfuFPeY1Cj7
O7UcY5gJQGCr8oMLOWyICxqK+13rcoNiAiB8Rys/h1g3YdyD4nJb50ejTPJALs/ySKWvnKJpDhIM
Vl7Uh39mVT22OCEODdpSj3i5MYDf/+qo+qlZw8PVFbiYUcZf6fyS6qBtMCo+r0PQbVtbv+uQO0eM
SrTTSGWBDpxOkTWG3sgIy9MVUJz0Pgs/beoDrpfwfa4T+9DCKAP3r4fvVinbbTzulC7SGQf8FEUW
XlqaC3faNGHYTspfSGfVHyqbpnb4nrXBfob22XmLEKU3TKwcKaezs54quZ9HaY5YnJdws6pXO5XC
02qFaxb4ti0KE+IO/oNdGxUn+ml4pfSVg56ytyDG6w+lAgOirAkoJIItKiS7DCW6e0f07s4YnfCk
CDw7cPd4kuI2IzkjXsZi7LB8WMVGlT0WTGMJjMFhWwfKu8UJ1WIUFqsvX4t2E4Eet+ODbNNa3i3W
Pe+cfgsMP2B/lk+6Gh0i7l+M/wqQmDbOE8vqf+D3/52/YqziGZrZE2DcjoySd6Zc8Dk7xbG0hytU
j9aFbRRLakRmyp3rMrzQNfQzVaZANcpDNsxbxtsYdmLinmhufG3kGgIesaepyhfFcwfArixo9njO
lDUBmQgoqAwr2+Ze0VOMbhUlCWthdOO6yCOY594AxlVt8huG5Pf1LTb19jQK3rfaeCm5mHo0qcDh
ytNvrZ/8dNhTlXJY1OSy1MWBTL5JxmXTmJXcVEvqqabYd3PzmUP9JCCzV5LqG/PeEwPXLXcpziRJ
62zVWvyQuk93t0ZlBz1hk0p3sj4ZBR4tHM9RN0xb05nK/dwPV8zLBpDtDEKyEv8Gy32aupWaB7Cn
ZHVaSHSz/AwQlyeMoKHj6OeB8w/+yqzfuwkBk9a8q5P8YFPHPN5wpaVzlXFUfpVCobdNwxgepj1b
d9qdZZP4poC2ZerfeTJ56aABbifSFcXMVoxyG1McgA6zlU4anaJo2hpiPlPBUIFQHBrQBE6xyqLv
RqpcDLNnhsnoEnNvdebubkQabO0J574tbwsdLhttcM+5OnyCBmRd65RTCQBnK9URtMUQB/m60RZl
e8FjOW4bOoR69W6lI2yYqn8eGzlwaIzvS3Xqe7XcSsN6xgbL3CxO4cDyWpopmzlP668w07d1N9l8
7Yjwec71sFMyJkQaN+fG/rFwjKHla/hK0MYYIpxT3issVca+XuqXgf6ZTbHAuHeci1IoR5O5X1UP
X5SKiZ1MWV2mZt7X4IoAyjm6meyNBvBbNgVG3byVtcoRmq8w1OpWlOUM35mGKPT3u9kwExZ8UrEd
cnaYrF0uzfsyCFyiOh8lC5MziONqILPWlhHcQrZcdVA40gKxZtbf2LE3tiamOsa+m0XPrxiC+f9q
HPysZPwl6/ilDDloFMpyt7U9x0m9OPI/UxuSOuS/SBFHWqY91+JQ6vWEvxMSYsMpaFfptvBqJGNf
JqWPH3A8Ri7fQqUsxTGxxtqzDcYwau3IUxRDCUd83Mxja+HrzNx9HrM+D+YGBa8BgWqeepTzY9QM
yx4sICebIRePyjXvmXDeSkhwl6xazOesPLh5ZlzTJVqxwLaxj/P5j1wUbrfk23Bq9ScZLZsaEuoO
BfqrWYaToKFuM0ALL/J45kM7EuSt3t24dI+m5dnJbEPTbVSPC9izYFrIbCPJPDdpPjg0z/vZ7h7G
asWD+hrgkw1R6Adj18qbLZTmUk4O/PrIV1Hhd11atJgKw3d37sg7FieswNTw6TOFc9SvbuAdz3uN
L1EWxW/kBLmfC6/WJPUs7tovvJ6Ls+kTv/3GUqEYNy4kCkeviq3eJN98F7fVbm+GDIWgnjO8czD5
9Yt7y5L+Wxqtp0CiaSLOztwekOq4QkygIfqLbWUJa9ECDqVBnmXX8UcOQqqTmpcibTB+aFmxJTOB
H2NlJjTCeCd9QT89LonY9imubnZWFn5auXlqpTTOcZe8T1ESEpdhlBU2yUEwujPG+CJWMExdEZxw
8ihwMAhyjITTKTZjRI3v4LLnZsanUYWUjLdPiZv8aIbkxqgaLHQOGlsvzmTc84BP41ntymOSr0JQ
QYuOSgYJMryO0/QwDM5yWKL5W8EgR0GL9tBjhnwcd0hDWgofOu2Tf96LFmqMZD/hesWCoSfPZT2x
Pnga94uNaEtI9xQu2xniCAY8WhmK4K8K8H8lh/y/2OH+uxvu//i/q+tn8bv7n866/x81E0sgbGGy
/99Ek2P82WYxLcL/Jpv88yf/pZs4NjXCjmEiC9qQepx/dBNH/w9dRzAkj/xf7rh/VBPNsUHzYbIj
Z+n8N9FE/MdagebSUQtby7QAK/x1PP4DrfuX5fGf3//bGAkU17+rJlj4dJL+qwt2/R5xJf27aqIW
8HZDZV64zl4Hhr6eA6LlXXeXm5MmPahoDmZyKb22Msw/MBeCqFPq32nnXHA772vHHreydkPfmsX4
WhGaWWq7POKliHakY+19Io0ZNBuZ87o0yys3g5+SjJsAb3Ky08+5pCKg6AuaFwx9eTIBnjA1knzN
svlZNi+k7PRP+MC55yyF6SdG/ow69acWDRmSbFLYPMyD6nYcNogLzotN5D1z6U4zxnOi9J8UHxG4
6+Hk1MJllyRsvjXIpO2UD5ITH0PL/DJUuJqZduFbjsM+Cu6DOM9e5kpxoQABcjwHZfzQ8TdlXvsm
6lFHHIx7mu4xhTQ8jQ6cbR3/UBSN9ltKTC9kX4gGRO53HOEimRKOn8mH0zCOd9riKCeqvyo4eobz
oWs0/IWULWGR3dr1CCsxW7iR1sWLVg2xZ0xDci0YQYwUGnG27sKPvO98jOSc+6RoOdMmP6FsmdSu
aZepPkdE8B/AUJbLggm8c/R8a+H7OcG9O2qc9250qg/XeAhcVScqQQG9E47Gk6ZO2oXKjsM0OQYV
t/ynqomPk73gWGwN66b3WICqqhB73WzUTWEZxT5W9PApJ1e4xbwwvuc5cYo6i+LD0MzRvq0GrlpG
rL9m0Rh5s81wQW371znW8vO8GIx1lORI0lM90oB7U4zefK0Gxm+m9cJM82yk6sQVD7Sz06QPYgfK
EUsAd+g49RujbT5t903X0YZxJbjfGmjZxgyLDQUA0amRrnxwf8Y2IxiHUSlkJGFMIAU3ANE9izR8
GCjTtUMAu5qT+7YIM7nEVmGQ0B8o8WgbYnaMlGFm+a0odkY/pidiU9baaMdeqVXG/e8vxoyLhbsv
m550smsZL4XHYOzHPHViX9HbdSlm6y0TY76ZccCdJmBfErj/MRttZKF0+Kxzm3GZjXuusdOnsLSn
N2zWr3lrXyC2zmecNcs9K+Yj3rLDHNXqT8m1x1Qn86bKGrOPPiy+RNPZalMaI7eMgEkIBuoSk0lv
6tYuDbEkTFQapP22tJX+oCj6ccxMT1iuz6Du3HVMhNDtGHGimI0pxRWJZJONis3kinveG9xnI0Xb
FFlDkmUOG8jyuGMazPIILesBH39VUGTLh9HrJ3sQJc8ZETnLArbBx87gu/XVbjUQSC3gERHndBTy
GGfZuVWr7KDMZnxUi9k4uZAWLFFMAbGbysv7vvjpUqBDp5pJJfZbm5lG0ODnpflpnp8k6FpSX/Wr
Ogw+Zlw6VZ1YvoJI9F09mvaMHly8R0t9VmMCQmAV+21RlONR0jGDFyu9OQY7dt7XL7ownmXcF1yH
ZwNjEnJvJruHGoelb2nAj5Zi1MDOZ36S2EHsWOGJTpr2GusK5vo590TbnWMYQr5rUBGqOuVj0cUb
iOytmYXKvpyxQPTKjG+RyPPRKobhlHBfAdEiKp96x7d6SsdLSTVGV0CogLwE1cfHT6cyH1XVgwQO
+MCGvz5p6ikeZ1gbRvI9U7x1gWFPRq1IDkrTtUer0s4qKYTASE33qHcaTOZBOVL3zQQ/4hhiJTGd
30hlA3fo62AttPuq3O2dpjauJCcM1D48SU0ICaIgE+VHokpe3XE+CDob9IlCkjxhJbXDrjtkhW3x
WpWeKdEIlkbT93o1l1vtRze1BrcA4XpSWBhkeroNl1K5AmG5umTBAiUMr4rSG9chdBkgqZhSOECH
1bkbBssXmCOXsPgjmvaX0iqHIdJ+Jc1wsFCy2xhnX1mdeBU+64Z9wFGVP4tEdsCOqEU08cw59waU
kO+2GD+XlpMbNreXeO1OljiNxo6rFI/PY6I5wZRljkxEf6lOtAgQ2S+Dfpody82L2tcP/k6cMz/r
scWxlV0BngbJMSVfLrm5UVIhWuqKCMRFbuLTRPLc1M60m7OFAr82etHTxbzJBkb7MjLc0kbUJzx4
tZK5x95SXgv0Q1CksR+1xl2sRCgx0VQRqvEdjD+WjpVoEiaHPr8z0ncy90Lyz7noe5L86Xa2YAqU
s07LAalE1rbmGEOrOto4QD3HqDDeNrZWbDAnCa53LwKf4NHV2/uKhwlgL/kVZVxjGo4/bQ7hk2zm
j7QQxcZmvrnXDeQwlTq+jILLtHukWcR41cUYlCodgh8eXXjitE2bJjAf4v5DEI7cjcx5n6HD81OE
0dOCo72B8TPVrnwRjSa8XgNbSV/8rV+FeIqM+g0+kcBOgeRPAPMcvm14l/Y21jWADnnykvVh0FIV
DMnF+V3VqAtwJYsNvTKWx+BU2bmt4gaNa7ybYhGXPiXeZIaxe3HTc6ejlBRL9WoY+Mwm+oBIA06g
51NBI3NB+1DpxE+hJF9W0BHkqdyJjq5wzs3bYFmIcA0ieoJRojDdgiIkB2U/1PghwwqgImf+ptqR
l2BRHNJ7n+dBhSMmiXSyRVH6okKt2YFtqcBse30MmIkxVsFC4vI5iC9zjgRcLQoeOftFZkBkGvMv
30lQlscUqwikhvoeuuZeYKzaABzSkRxTc0PfMnWa6mtPfpyyh5V9gHyFeYWmQGekOz1TCb8RYAqT
YSsl3sgWo51XrR0cyy0fqVIiXXAe2NSy/gtz1X91bEJtnXbKzU0lzaWalXmG3sw+xxjJ7El9iczh
ww27D04LFOBkyOVmkhx0UgXbv2Uia5WlSUtwmREbKFdfRDbQBNMMuwzvg1kxfbE5SWleO2Q4BY2n
jn9GFcxbSaGVnPOvmrPQ1IJwqGA8yDj9IP8bkJWAr5NmD1FbgdXRQJRK3N/wUTdUB857rNDxDu+y
3wKHx3YINUZB9FHEQIwO3bRU4gdn4K85ZGGfcCfb+oL/HRsy7ifuecjimUauGnb/xLiZfss5hJLF
7ZJBxRah6ewWiHOFXWZ7JeRfBBqYBcnQEeW3qa7Zuj6Kj0JYHBGxL8PK6EngByvJEaXjw6xx8rW2
fsnC+UhlwkmVZMDyqx0Sf87qYxlZkGHpXdR49VXi2iM+KUpr8batoHrLTb22n7AmZzlFuGCrJK5a
PUnZe+n+W/tlZOu+ZJhBGIps4mnxh+U8U0pha28T2bIdEhidiWXLqh5/VbTEE63k2EvR4aR1aCVM
a1arC9b3bTVhUid8uXYwLlPoreWetc5sam3oJBXkRZVygEADpnZlMpshf0ZVxUptoCBt8lpJbd0S
tLKltz35EePe+9uBacCm00LrAAoiAYLgvFDa/fT3x9MJk4HWhGemRzSQq+lv7JtYeOweJgmtBmvf
aThJzSsL7TAu0dGeyj+Vo79aY8yZgqaaoom3jBooSJjemnj5iUnSH7WFYmfzupJv47Z4AEfOYG8n
qfZkDwpfcAV3AprrnYPaNx8EHCH0KovPq0gQnp/M6O2rvVYJCqp1YWIvef+h4sbYdCP0Cv2ppApp
LZZoh/mzclBH+FB+2dRJm73p1xYNKrTCrsixKE+/VOR++BjmVXTGtUjDlxYqc0zlTQ2TQylubq28
JHQ6gpbDr51+9XX+1Rv2c8L7CCObz9Q9c44df8i2+AH4Sdf+4JU+GsJLzq2JNLTzG3Omjy8HYCfj
Qmtmm1z/ftcqaRSngKirnEPNsZhzLJwodIiNnbe+UdtwguF1C8oVV1ZwDF4uTz60CpglLb81WLhS
KB4Z5iecQuxW8r7+eGuzgsydw1/M94oULl33JRz53uP4Kc7GZ9Worpp/jWA877hPHacMFkt6KGuR
4BRyoWBGqyRamfXPTnPAeJnmaZqpwy6Z24TdOx4uvHgjS0kFczXnqMVcfom21lQ/d1wLGvz2W2G0
X1PD3B6XUHSgdXjQRLrD/Y50FsUQiNovqOP0H8BsjLAibtzQvmc1DDG756iz+iT1RP05TMl5yjKi
kRr9CCXg1NF278ukBtY0oh+WnZdOS+O7WfKLkL9xdLTxaKpp4Eid20b+Hs85Dp60s/ywsNkS2klc
cpcmOIbF8BDFBbTDVe/1fhtTwsINjJmOM8pmB8WSZpGCQIjB1Gk71WV/qqCy+lTHUFK0UM829POx
1WMSEBSe7IdU4nkb0mWfF4rPftXvSU3Lc50sdyGnECZ91sCai6Z7CpVonnEmK8PQnJCGuc9SY/yD
i/Jodb90xbRuxJAz0lX0EVlTG4PrUJZt1GfNEaQ0CPjmwXL7Qaa5fkrqY8pLzifUHQDazfYp5nYk
1VI9OlwflH61a7s5PzxcuI2mxvRaZ7V7MIvkB6Og4VxrxHElwEo04W5XIs3dx64KYGjlPyDiHHOE
yTs+A58et3hnzfYbgylxsMDYOVE1nisOuurYJhuXN+k0xcNwHuvhgDspPDhzlV3iYm8Xo3nFEotQ
PAjhY6TT95OgNB0ncuz1ACl24zxxP3GbkfkLiYREZEcc8kzyAVbOVe5JJsA3fuOMhS+htOxs2ogu
iCUDMvnqMoW+cTC0lbIHefLYpIfeHXmkNRK50/Rmmq0NilnxXT6S3pRYVTCOc33rI+ctSkXrzTTS
Hes+ecf1yt8fmvOr249fvWwfmWj6Z6ShXwUU8bPStdVuhtmGYh6FR5sisl22GPTeOXXjO33PxBIv
60V3m0Maj+nFyTOxn42RDuoO7ysAL/2QWDIJgJ8rQS0qgi5Wd8A1mjzKZMJ7l47ptWOOTCXPc6jy
WCc1JCgluzt24e4UM6amdh2OCtf03DokN1OqmV/BUV+CJqWeu+uU/qnCIGsgbXsZcslVb3vaYzL1
lKy/KEX520Sq9Y0urTAs11TvSTHv+krh+Zjs5AUJKvVS0ezb3tqMbjn78GnyoMtKho40BLUkoEke
20jL2nIOdZdmYpVBVO+I13xIIH/pFrSGbleQ1znNQAK5wdbFPrUU+YQJMv/LDiKUZWwrg3TaMnIM
qaW706AxVKsHehTMlrshYjc0YBnF2r7I5asuImXL33sRZhR6HeI55Yazc0YW5i0QanZQQ/M3Y3rn
5/ovXUG5nJEjw3CceqSIzazk6meSK6+5Oho7MjfVcuOAclGmEqM1Lex+6cbqdVQRh6bY/mABpHdd
OBRpT8qpGBaLVrY232N4eernEPnNjB9K6dpnu8u+KUa+iXoHY4hINsqTR850p5J+9SiuWn0+EKir
dB0s6nsNuBL3Azk/KQwCu0qtvKwR4AdmVk4DiPcJnxbejPqmNASb1GVNzw4XrSqTl8pRglHFx9Gg
Im7yUhGnCILZ1OLddXSj2jZAFwJLme/OiF95zeYNYKYRjUacItNbwhx1L1oV5STD8SRTCd62aX5Q
0xt5HdyVsMuyfYR4Rf9pPW+72oKLRPM5xRJ08pXteMy52lzidyKiuh9phFkMtSCZRBbeVv0wzEKv
p9iUS2lGdt96dwcGvhE7AHjndlswSNzF0wD3ilToTknn1h/kiPLkNpCYiiSAOMDRPpypo+9jlpIR
P8hKoti0MxlHOVGO4kRNjqCQO0yFxwUTT574lTG417+/WKOgCDdsHY/TTbPVOsbP6sDkvVZdwsWx
O2La6ozAbHKuH+AnsvlkmfES1Fy6tx11jq7aZYHVNxfIlRVdeDGK0DoDJ14cY1W/JvBFzhYpoDR0
Blzs7c9pNIJCdL6+NESVsLGw391mO32BFPZLLEm0W3JK71hKPaXITN/pBJGrcp4DSBavxjBGuxo2
XaGo1b2z7U9Y/MwQEhRVe1BJlDbFKWFXCpZ8+aUorcumNPCZ4gN5Av6scvCa31q5ugNm+HA8DP3J
gR360nKnc7GJUSPJviYgAwiXz7UlwczVolP2CS07noXuuRvxFXKoy79gDnHsydwPTKsEwZy5PaZ2
zbvWfHdOl73kavaGEdUfuql6ek+yeuDunzN7rHKE29mcDyH1mfqY8ditLcCJSdHoCE98M4iENVgY
L1SmQ90Yov5giuFok2vJ4/6FwspPR7pGIM3F2rbxfKPFfTjNfSuOdpZf4Eelh2KiMRYqonu3jepJ
DC1ohK56aXIEuvYd+24bjOmS+HIhRAF5Lnz8zTQMXVIem67gHoLpTzqD5pe0EGzMpq+9dQIQWIuy
K6Fgep0GCsqFMflsKw8mqD0aerlaDtpLEpoM6CecYoA94FTJuN6bybGZ4yAzeQnGsjsLJV044TWY
D9uB7AdqtjmvjJF6CGZUTV7sO95ELuvJU9MmNokvU0Nm6c60/SFhM/ObiUQAaD02evWcSts8UCoL
jUJPLgPiZy1BgMQdxD83Kz5tnoutmgtlPyJvkmWlr5zLAbUrMLTlgq0JeQunS4Ea7iiWe0nTkVzW
l+j6d1GUxXOVTgDGJ+vbiZLmWpc8OqvksuEy1n1SfBT0Uzz/gd/KWJ+2gtJqv6Xk7DIAiJhKVTnn
GJACuUTWpgQDsdFyKv/S4jJik9jHzD33tWp+lVBdzjz/TAl065iUzq0q8uVcjSn38QiKZw5X6gIR
iy9dbUDAOkGZl1RHOso5qztxIK2AHazo+r1KrfROVUg5xppNvHmEaREOIHJ0OwLzAkB1ifSeM5pL
0aU7Gp5cox3hNDenzKmi4/q7vFqms+aYHDzbwuSX8DYwcyDwpxe7OOGomGC1OGCHNsmDLssaPeMy
yN0dVyMViHjpTxrYo00jGzb5UvuakpG0WeFEB5BZtGrErJYJSyRPUg4wpC8C29H2WRHa5Mu02Y9o
GQ4GJgO9XQ1n0L6waNDSMcTuk5D7vMU14pxHzR8uAvNRg/Z4XObkGx06uzoLxMK5BP0IIY+CTth1
ePwRF2sRhTvaBmo/le4jG2y5z/Xig343RpNDk2xr4okQJQvrIommbIxkaHgzUAUYidBbrFETMNEV
YJG0CpqYO3No2p5laL/MWRX3uuDZtUIG7zLWz4VF1qaG2ijzGgNdEt/70q1ZYGjla01yXe0IFBh2
N4esEmnMUPFoZHMPVgpLpl800+/azKOTOzKvFn0uyUL38ZkhAh2cKGe7OlcpoKTUapPUXRRoOlIL
7jYCm8BOt5KHxA9NVvNZG6H/111yIPEz7ApuD6GNnNKNzUm3k3Fr67PwhiH0BaNjZ0y0wAQL7dtO
fIl73aG8vgeBLox53y9RvjUWTpxWLjzQOtXeRPa9p/UVpthdk3n5nglx1sh/AETI6sANT2Khhmkp
I2JRwq/sbsL0k+xhKWxCrTcvZti8GxE6HWOz+0Bd58aWmXq1YR7hEg4AV2e3eprwumoq4imCIzn1
DeF+RgjT/FW5sRsUvRuUajIdmppizkKxTqQzrFOWTL+nbFyeCwYE+bB8C902Xo0k/t3EasAgfrma
JYc2UkY3mx35kOXGHicDzW06ttJUUXyR8DGxzdwOrH3xmmBSvujFQCaW01vG4fzUIgnWrdUeIqnP
x9EZgSrVLfs3mLlr15lYdm1ClAPnKOYbHCcyiUuomzJEVvM+6rhsbRrt+oEEBFYnZVub7kEYoTyv
5U9JxICkUztnxzBzxNHxxNgsO0DyeI+6Nt1HpHfL0qwCxaq/a12CaM605WECdK3hBzRqVB9kCaIR
LoNzT8Xk4d/D58YAysu7aAzqHCmYASoBq2x6xgXNfj6899g5PzQKsq1U9hvZieLVjpnuk+HGL57P
COL6l6znaT+rLAb2qk/KsA3ylPVA6jxkcXGcLXprUlf+GQyMXobhRL5lr/epsBvwKtb5dmTRxb6k
34okZ7+s422ilvm5bfFjF0N8sKnf3tQ11lcgBqY3pervSspiB3OzODD9vTAwOURT8mmKUPNkT2H4
3we2y5gs2fZzbqNoTpiBNgPPWBwdzNIATzS47t5JGK/OCGpzrJy4UZrXiKr4XVM9z3OOX3R5YtD5
Bvr5C5jYqfMrHXZWVZ87hEhehNfKcG+TKg5GhFxvWeSrXQ2fSU/3dshopHa4R+FrxGcM+GjAv1M9
akHi0FlnY7Hza56TL00umMqKgvt584d4rbNCbd31oIPtaWSZlh2XPSskKp47QBM1SJ75JqrynKEY
rbGNVufnnHzxXrFZfmOVYyupgSLgCPq7VAxslWndw7lqH04fpty1d42sJQ+wCHB1zkeC4J+tnvT7
sG8O5WKw82IC6Yze2gKMGINelId2apT7rLQv5BkUH6LE3uaOfIglmdo5b8+iPKZybk+FBXdMYxi+
qTWDZE3dJEySOgC9idrueX4H2zoRpb/1EGbCiMxkImZ8cW3JZuCIrzJzO1+615544LaJlUPIEGI3
RViBhWGGW4pR7CN5JhBZqYX5dMlPVduwXGn9jfcRhmPM9DEc3mbgzhstqbOtayvzSWlHzZ9DrLhK
ayyXaDarPQyy5GlqqLcpDLtHBDHVfcFHxq5i/Ydbanig4+pDBQ84dkGnRP2P3rIvQ+s6Zyggh0hd
pfNK/wzX2tle4M+xyAVVeiT3y7ga2edMUkeHB2GMGSkZUFD4Gah4V63xQb7tKCR03aIm4EEK1Mvg
e2LGB8KYO+OnWtJFC+h4Gze4iwn5vZNnfhtTkpy1laFJWPo2Vf6Y0XIVoZUccuNX1n+XDLelEZ5S
Ey9lV457+iEPuK5w3UZtcVbfR46EjgUNe2Wj0Hu/HYQaeW2ER5aZ1w+j7kdm99SOLq3+4Hy9r4pI
3QyyxYqdpKj0RhkotXvPf84xXFnDHb4cgQMgbl/ccJj3scW0XdUEZrHYIiidiB24frmZ3V+TQhC0
se0UVqfhg2+mCNmwNnNM2W8pb1VuqcFQ7g3AAZuqg09oLb+QwzC8KXB9WalrF9+DMYW3QlJTax3g
jmHT1awffV9jbW+V794Kv2Yd16VQagdTK0/XlDzgwKTcJNXPLGKcqkTpcda6B6bnh2VMu7as96ND
rRFT0FJPEs8ihUNvgXPSGbpsHaN/7hxaPQQUas4747jRy/Gp44ip9XLaNnan7vSy4pfevfdCeS9n
5zsODa9ZrVSLEceerXM5z4EutvJUTlSrkIVeNdnu98gsyGts61fRQn6Ifw7WcDIXEy+bcVTc6cvN
bF6dJP0couIBtGKzuCodUDNUhWXg3r9+87E+74awYt1xxwfFAvQVrs6OOB2Zzk3tWRYtnIcWhJDu
xGu1Sz0fSKcIJo86i6vrBExQ5d3QMhtktcrQt43ZM4ai8LBN40UlRpD0uuGjh924SvenAbXTVw3t
2SViqy7URzXD77GNHM8SdX0yjRBu9QJhSWcsr6BCYL3Q9I9eNQ5MycQj6V4ctY+eqLbeanrXPIwJ
s0O0NBdKn7Ub3ArEo8jH2kJIIorSsz1rybmbVJOQ/H6JGuWsZZTET3pv0smnZS/jaktr3NfIgXWQ
z92bYs2fxKLZJgQz+F2Hwftk5iHEGPQyecLY8VNQvxQoZqsfm7h6piI92rVtnXq9HqpXci9HS2/L
p9BtzlNHmZTamOojcp7kYieEIdIGJ+kwP0TqwRzZL7pZPHTDeiloOfEhGnEyRBA00tI9k4ghEpXQ
k5Nnsx7E0npTK+wIEen7XQjlZ2tMFaMHN5QBIVZ13ZcH6BcG7fXUxOw0GqB2vInyGDK29rMsDcI5
eYZRU9y0qiCai/mUzvC43Df8wEdRjR44NMENBWInCNsRDK7h8k506Y7h9w1Mug0RkZyPoTi/5wIg
haI2E3AchQfaiM6c453jf7J3HsuNM22Wvpfe4w8gYRJY9IYG9BTlVdogVFIVXAJIeHP18/CbfzHd
0TERs58N47NVJRLMfM05zykCl6CPLALt4UHBnuj34lE4jHAJ+8nRrTzQxySKiYSq3R4JrrEd223N
cvQVJbbcBRFIKIMp7aoaOodTqGdfOaQzpP8CsO6iH7QmKWqaxK0UOUsyU6KeBcr26dbfRks7ds8K
5mxqyXcpkaofccT8REhx+E2a8jDFwwG/m/6MJKu+kjvuHeErhWmKW4y9uxl6aRO80sNK0yXQoBHR
1vILiWWi1+eUNd5mIAXrDOeanwc++NohwQgMfPYYj4P5UmfdBV6qdezq4DxOU3Lr5oLyPU/eM7V1
oyV5mBudoAeN+50r7VuF4RYFC58FulkC8wjGfEaVAxqoUfeSFy+x1bOMiXWf8wY2NVwoZa+FgdQ+
UQgVWj0vB49t9bZnnEhQuenuB7gSK5j204VFxiOAjfLS+xRyASeEmvlT6mo6OjCORGKb+7zU77aV
JWcLcfwmR091BKwFfNkJeWxrvsssB5EvyZ0th+RalD89N3hcYpqgyZnWyMs8VsGiwrGa//tlarvq
WNw7pa63dwigkwsBWmkZHUx0DDgHjGNTDu3j4u2VcM3LPy+yntfpGIiTSR46ET/R0dTP3lSl/MK4
Gu3hkHhjcUCHNX/cmxWkwvRJCKW3dn1xBm/8SVRlr8pDQvQAOmxnq8ZMHQdD12uT7vhVQDM6pkGD
RGM2wZ36BlupPHitYPzsxz4+5WYRnPn2lixDR6hopMsdPYJ1mJ+1gArYJ2hrsA5VTbZ0O6pXCo7q
hnL41Erq58AUBBFNpCK0tprAxODroFNDsd/hBkw9jm2mfMu2FDgX5zqBNhbEZ61FtnNNqwjBn6Bl
R5s1E4BzmVi2ZYZXvgyj36/McToGssH11KoM7zqF6WQPiMnyLzl208M4l/n7sPkY21sFW+loDMYW
gZjPlyajS1PFQzHyoLQY3drMesaYFbwGdT4ipou+TXL7urmMv1HKvJqjVK+TJSW9KuX4bPnv9ZJ/
tRWLf2bb9v2JX7VFRupAK8zQQFi0sQsDuYiJGsCNrei8ZPX4hIKI1K1Es6qKMeJ1I4pA5g4u47As
2VZGrcgIcrqrpwFWqck2HnoWMzgs5uXY19mJ39y46dKMduSd/sJAs3MExve7SvAjHij/p7jYRhWO
vlb7JgAZv70uGinjIhhBBhAM9okN96psKlQpkQg9V8bMCNtjO2Fa052EqCTDZhyZNQziM9f2Zuxw
pQh7H9Tw66ZGs110OuZsbDHhUXFq3xeu/lV35d85L8PCb9Gmy/Kb8vDWQcFZZ/nUbJI22DT4SFiK
sd+y7OSL3R+luJM8OffNuz9lRxQqSDkNe89FoLCmUS2aRXZOit+qLVdBxj57bh7YBE2A3YmRbBHI
vxje1PNGJiMDiA+lE3XOquAGoHgjRnmwLN/+1Xrs/gaz+5prf8IzVM4PPNTFNvFA8S/ow1DOnJJ4
Uv+bC/D/NdQvs/7zn//x9VOk5SZtuyb97v6rEpqB7P9NP336asqv7iv/+h/+r38DR/1/EZl0x3sK
MG4QPjF9/xs46vyLYA2Pq1LeXywX4fK/1dOW/y8HAIMJzZo/APmj/E9t1XfJf/6HZf3LlQI4A//G
4S88//9FPv3fw3AcQtspVe+qab5nAN7+G4Xda13iODlKtm7r7meeJy/K/7JrDgdUzRCD2RhxAHjP
9qLYn3bN6v94t/4nChDB9P9dvu2hJwc3gfsdxirxP/9Vvo09xV5o2vptV1UhA0hOmXoifsBhS58n
FrrozrdWTd5/zpGtDz6DlF1Dy8jgrX7Vg4VaNWv5dDP3KytceZGmKDdRqy5T4oiLdoEByzov8H7G
7i7pMHK7KDQ2qClEKGXwp5KLvym0GsNavBKm0v9CN/SeZZ58vP+F3zfL3kxNYHWmfEhc/O8zA6+4
UYK4cZJgumcHWd1ZF9NROjD5UvKXCnf02W+mP541fMyO5VyrgtLoPqJdbFTJVUEh6DYu2Wj1k0Cq
HqKdYZ8UxxfP1uvFLi1UAIM6/fOCm5hBIyjDqLb+2u0QDq34qdS+QUw12b9btU+V42/d5AvLHQsR
r/Kwj6cdcpvsqXfvTeaYhM2M7LjMSlRrS7HWlftGtSuPgsnHCm0W7rZiQGk1RGGj42vnQjXqLMSp
kzkz8YWKB9J2uXeaCGXsKhxR7qwCx7Ngv6t2Q0jy3oKnDkQlshIWgxxgqzqHRysiBkUxWRUSxgr7
T18hAHUYq6+KsbZWJAQE26xdXNwnYm9GGx9OCDSczNl4V69zk7WrkB736cNCVpmZRWeAj7DSKolX
letHuWo4OJN1G9gj4Kp7i32NCBBe/mzO5TXRmAPV5J64XbflRHdXo6xb2/oTn/7V9EDlBd38BFa0
2jOTBWImUTjqovwa0XOltHKIL6ybgNQJ1AstipsSQ2cM/EcJAGhZNx2iCPsRxQD+gGRsKUJxxdsj
77E5QL1pB+PsoF3HGuaeEKGqY9NYXyJLm1Xm4K4Nkhlgfm2icvcgMtZvSe8jmFNv2vbDvB12RBIy
JfV2fj5RQQ7+X3C3Zyq6mvFA5DIVzK2DRBeHJBbLl2WbV7LKLwhkeNYqZ0cb+DXMjDs880sb67rq
ifAUB3SjvEtGzOy76LZWOkfAfHmzCWR4r7jkWG9t4NMndMnpTZl4yaYGZth2DFpk2p2LTwAv0oRB
MrR0ZK/N4sG3iq/ZEWon5v6zQGsCWD7buHpQa62AYisGTQOAryIiGg7E5fec3r2Tc/ZGK4k8JtsF
M3hhnVubHlgvbYf/EztG2BJ3XWRzB8QoB8WQkQU4ZnN5kChyGGDb/GkdxhKFH/127f6+HsTW4APp
K9J3i77jzPAg4KpWC3IfnKEEERS2r9apoEgR/Dwr0O5FxpKULfVS92ghxgwdufPTteUpKoQ+EGs1
Ml9D/F0XqLVilsm2YjRvtT6eSuRuUy5/2GS8isTKgD+1cB+NbbvUYCIK6y5tUdODeX+pRb2PZBMW
zcKqJbAAe9QoigIb74pbhixuxQRyp5XVnSmFyjKa2n3wzsho3bD7P/pmetZV2z4K2mSglUQdiaLB
dSkBCpHTW+97RTBFaqYnm8zCJ11f7Cb1ryola4TxFBxW5v+rfurH0PbyCcY0RvyRbWLiqu8ejciq
sUoZWkqQQleZCFMc1dAMDX9IwIIpkJXMkwbLeDPBahlEsrgz41Tr2+MS27h9VZ3NCRmmKexrlAYH
PC2XeZrnW9NMf8YRvV6ZsRyQbe1uXP7OCezs4mWIQIYkerNLb3zxrHJVBAk6KbbNx6J2nz3dNUfB
ye077XyZ6muDVPYpjXZaI20n5JnkRCRWuyRhl1N6LLmtVOD2j609gR/LaZkLZ53LzzShE1Co8R56
r1ch7IT4UNAvbtL7xMvp1ONSyeba6aXHHlDz4UMJlH2Tn4zJuxnR4IduYTzWwb2xmSDvNzk46UZM
j4n+6gn52ntD3Vwy5QVbrY34QvvRnuhLjqgBZIjct0NmC2/bL7NHD9whCOFCH/o4ew7a3rpMqMkx
D8trXKDLYZ5X8rUlNQHhZRoipNZnWaNZhhOjzxknfsG27JEs47GNiusA43ANblespo5CO5nfK7dC
Szmh5LZk/xbnw7geTVEfi6eBf7NqOys9DzKKXgWPyqolLXtPntUzaiTjyR2boy9ztDl124ZpXjjA
2ka5jlSQbBa3qY7i7rlPS2QIA/hWt/rlToRc9XmQboWhYX+4ToOK0CdopvhksjVsxSJiyATL1nAP
Yxnl17lQBSIJVjO5ZXTIB6j4zehsNNUdodhW6akpQYdIn9xvPXyXM2CQeHhqzMJ6Bw79HACcLb1s
wT4l5SNt3mqZbPHgSwzD00xP2ZAFOr2IFDuE63oMYdNJnhFLbKBEd6c75uRkxi0yVSGzlu1ukW81
eSanKlevyQiRdPAcckRapwsH0Q2nf14i9WtOeXx9d0Ac07NSjNha4xz13mO/9F6Yd1lV5rxy3lgv
CUHB1UmrNvglHVhlbjYj14nzlzlryCKTv5LBDH41TMeZXYKXsSyQZ6nAV238gbvFKDCtrv7kQowW
5cHoWFVl0tlOpevtsyx9jD2YmBa9kjMivEb+OdDKONYOv0zh+J+QeTbLfSQB5eqZ/VR6c727CJmg
JWLY0nfJFsm/w70KmtaE69jyxXLq5+mpTJ3sNKFB2EctG1pXIlYbBhsXP2f8tvCiHqupu2Ys0u+8
BEak2S2g2vuICyVT5wrXa+4AXylr720KULvbc9eHXlsVq7ju04NjV1950J8sBswvgcSsbVoZPeRQ
w/C9v8y2uK/u05PbJ+WlRAW9mdw99v/2OPn5Y9Q00Ud8/zLVRXyaa/Xj3zfV/6yrZ2Zt9qLdQ+mY
9SUXUX1pi6/EJlpCpJMIUy13udW5Dwgb6OPYuqPDEwAMZsIglmr+Lqsq2jY+/z2L6XRTsbjgxzG6
zejG0EO9mDrATsuHIv7NxomJJejuINIPZs5CtASYZCpSqBgkgk9RqX9gszjv28FxIHWwyMaTJVeq
G9UxuAt2mR/1O5wB5rYSDSR11iwbA6XlZjR8SmL26Mh/tP+AH5lhZan/OJGZPwoegWudo95XU2ox
PYcdYRr2dCDshmwVXT2KwepO0ZzZ+3GZf6vMJMOIe2fVGKO30UH+p498FHjmW5b3xatxaUa0r5mx
JGuscvm6DyKOznwmfE+6z3OyDOfKWTQ1a+lje67uIz9z2E+JvmLbcl96k61ZncvydZiG99Khqs3G
CpuT1UzHKs+fRAGroB/qere4yM7VhLTK8eTZ9JPXOTK6E5FLzc4OCHNTZmQ/MZ5jce3ww3kR6Sdk
ZFL1twzKXDM6FBawCvdrbvDgo7g4WEl99qST4MZK683CrmSNtHvalD61r41uZX2nH1Omqg8QCs3B
trHe4yAcNBenledwxJEarVp4P/C03ROBzwJR20dkLOMzvhtjPVQxYR+z2HU2xr1sqdD5NYxwS3f8
7fJwMzEVAheChRDCq35Z43gg0vMf+DMTztly7j6Y4aklZqqQCk4NJ02I2Dndyp6E10ATAwtqqD/F
Na5EplcURz7vEUMQxuVLdjPwEVIBD+mJhJMORhIwIp0fKmW8DBiq9pNp3skjdz530qSXbsT7ha75
pgn4UY5wAdSW8amxs6stuCbIl22f+spifEwAl1kN2MPBDKzcgfFI1hXQwezFfN2PP1lNoebKvDqB
PETRaB6d5U8OQjNOquU5GKLXsaZyyZWLNMJlmem5gXElezlDE5CVp1FgrRln4Ch55SPBHhmsOhMI
RnaMG8fUPe9YnF/Y7p+cygEoU8fbIu74tHl6twUK/HWCrvgUmbI+ZUkM6b2LBpQHBdNij+fMSu7q
n3z8YqLKY5QFcDFkcEq0wQZOmNE1KzhHIpxZagArgXuP5cDo0LWViYSDWjGyGWagRlPzZuXnxau6
Y1Nbw2Hs5kvVYv2DeWC9Lj6t4ojGghK3q5+SOb0FhjgVSgJermgHhrvvH2emFZoW02qnSeTJxq6y
9avTxEh8y6Qq2y7Ld+R4zXPc27SB8KS28Et1OCSLgZ57sPZi9O552O6LbhLx2rXmkc+lP0R98G2/
NKQ1sHjhcahjZ4+XFKOTmtXDJE66fhF4UreBqZt9sPhAKCCf3goZj1uMsBR0w8hSPk2qDRgtZBYk
3SDHdMuN7yfpIxLG0BHZF8kYPTIM29oF/Z0cpxzzUWrvllSd/YCQP19HCQV7EfesYGLf3BSuj04k
M/qH1rST/ViSHkRghrW2CzRSlGHjc+lBjkmXaTzmBjb/oRpZ7GO7nGkg+iqPzm6eyou9lKTVFXWz
nl3LunIfo7xBOyOZ0x2RFSDWMGpSrJQzHqS8Rn0JON0dt6Uzlnhr71Yz1hQDxttjiWG5SFkI15Cy
CrePD2a+1ChLhL+psUHvPRkc60VWZwAjdJDKXCD0d9Z71S+HZjERl7soZE06tl2Oyxide9IQGPuu
Pd+5tDxmU9yJtxE9+VzI+qd25bMdY3Epl/YyoGxBmqY+CNE2DsZYv7H0aA5tTDJi0/f+0SB9dE19
/IDlhrA9artNHnt/gqIQf4z6ZUYgEQtDPkQ8cs/Y7z6TmfDHJUh//YOCEkX3aRi+OloMrO8dLBxK
BQVWdM4fhgOfKC8pvTPcHORTZddE5flmGuUjfzh5wF9L5TQ+OfMoniRdiFTOE13mSnTYIJeBeCcH
NMWTkEYcLi67xKLACDVY9cHp4+qIC+ESJXWAGFP4J+g68V6n4CzIpEfqy64bRFdR7sRA75Y7U4qb
2Dw1S55jWynTbY6tc524Znw/qb8mdnh7buhzIGN1Mkc3uwxd/SeC2D7UhvvY24v7WGsNJQ5rOeC2
cQ9PMzpkHCQot/VZG8mLoE28pGoWfKicQKU1vXoVtkBHdrtBpj0eKrK3xqhPTwW/TMim6ae02vKG
7zFZNzaLT0T0u1oU7SuGZ0xn0w7zH9vfPrfeYoIK13ZF0isDYtSJdVy8FdgCclGZN9ugD+Jg9vdi
oFkYyhgdTM8lU0zypeuT/Gg1DlY1BEGdHnZVn8sTcIRbihrm6AkY1gIilOxrudEG3z+VJ0hWq5TR
1MA+4j7iyUzDOiaWbvfx0EENmSyNARl7dFKgKBT6i999lfV2/N0m2TGrgdl6iqDWiMJoB88Y4ChU
sHpc3IvXEmkQT/2jW8oPDAUOzLbq7r1OoCcA+Ls7qxCq5eXviWKUu2nYBIhTyKf0k5vKiKUlS+wI
I+6oxHiKMopmEhPCJijtAyD669yBSTPH2lmVtEPIrKf3HGovUTMJlr6Z7zsQn02edj+tbXphOm+c
2KezNfggmYPvMi8OFVqRlyHTjM1n4oGT+hOfFna62MJxZQFrgAF9c4P0anmsg+q0fleSv3Hjr8mC
E6PUUiJGTpH9q+gSb0cO0phkohrCdMr2fugKm2wSJZiyLX1oja4Xqnp49Q2HcpVYPxvpSDeuGA0B
SEtitalbRDgNsoOkMh4swyOqKG/4KWx65TRhDd1J9dWbQ3puBqHhTextX5e7EYlhaE+lYqZPjGLG
L71tDOoeLefsXCfts5eo5oB4LboqoIt2IXaq1c9JYhoXPY7faWSpV2RlXmyZG2Q30wNhSYd0yMif
bgDiuoMhaVPjq+PotzLCBGmNtEqFHq9emcYYnbMPP9IvbCauThn9jBPhnjVsgYU3dNd5bbZtTZZe
QnnjNopgRJmi5XIkmnIPyPjbyMfyoe5unLqaW+XQtersShiYhjkguV5yFdr2rNZDPn/5kVeyNGue
pFX/dKS+8SkhSg2kf00QrZ7jyfoTj8TmKst66ZQKuA4ppDXXSAA6O5yQ1aKzhxxtAiq8FS0QnWoG
CjXWoj3VE2xrhLvYTIfyqAe64UT70X2SmX3YXnw26sBfVTzQoY9+id3OFHwA6Ee2ZWbGkXhdnA84
wY6qi4u1W6BsQxKgNpUxRRsHk9FaSkrrMjWcHeMR7rJ0RkNTOA9mb7tralH/cXalIiOx1pdM9vTs
VfaDqBt1Zp/fPL7NvxF33O05Z/CyYtU1rOIslR/rqBcvwzIf3M7QALNc42L289Z22mldeR4zybql
43ZQCAp/nfr5chyxtWOS5Arv9cvYE+xF6g3xCV72KK1XxxzK5yHKoTdSo9c9RQr+CHcvpp1k1zU1
wsNxT1hDdgcJEutXbTl7GaA/p/JeVqXxcXBhW7vj3/ae9xePwY+vU0KrqJiDOePhTetQFPWfmEXS
+S4c9s3ot0qJpnK6fxZTVdiOTXCEXkDIN167R2sK5nWWChm22LzCyK84HREJrzq6xgtmXTtjshrL
rLnJBMNyibg4QIPEz9R3/EkQLDgTRp7UHAjBEKj+MWexwQU6ASShuTVmQNioO2AFyXWxiwnMWHnk
NmzyGbtOVC9w6xPjaEGC25czWP8iW54Ly01OvGnxTpVYY1PXK87/vGTJPYFxqg+d1VgHgYRomw45
qX7259gs9i1gecwO2DilUBbANJ6QM/XHRAQ0PGM1bIYsNy8LRsy+LHYWq06CuGYDmEbw4ZVMOORi
deeEHjocdF/g1/STazJrlpiyf8/65gXf/RMJMMuO3X2PCQ7VoZy6jdMa4kqlLK5BINNdGclx9c8/
6xoksaXRc/XFiGXryNy2/aIezGZ+Zy+i98puH+rYsJ9G1zy49WMzeTbgraHDPOV9d3zeYeMM9SGZ
q2NAQONqEaK4upFh0i8jxVzEfPC1lRxrOZanNmjGve9ZMQCWnpmt10VX5BrEDnOqPJJ9QzhtZ7Gp
d+WHPSfjQzXb9bGKy2dRD5ySFvmXXhWPzwzJ560XX5zeAifBRfCggWIzRcQtlPRfwdIRDZ1IODDO
ENoW9IaAUOCHVvXlBvir2rZYFW4xp5bRlME1jqBcjkJ/JoQM3cScqjUU0GaX46MzVmZB5qTd4WZq
lnOWFT7NHaTKbjY4XTIjAL2olgcy2qKQRQiBOvhxqua7WZDsaxVfzLK1nr3SQPJT+elB58sEWRZO
AonLVcgcgeg9tAKblCvYxUr1h9X/F2whZr6YwAD04CQotEcZb48uOxgQqGkxQ3Isq+I2RdY3ToD5
htysuUcNfZROVxwGawbQVfvuY863ViAT2/SIXu06/yoQCSM4xAgLpNge01dzNmnZKvoz+86IAVno
3VULgNdXzYw2OrnT2/iQGqsZYA+ilneXejvdQXE2+TjrsSuzsB7AbDkitEX5qRBghV5mk2ce8FVN
G622BmnZS19kG8tWX3qwybMndSeOg+clmnsGTQio8qH0Ty3awVXRBOipm8F5yW3nQ9WJhGbGfWBa
9oupsNopFFlNSSRnliGxS3szpSPGOoe+nzjNPp6uOq9des22PuIuE8jY/NWQEYcRtzz88cKmqDAL
PHUJJr26DMpbOShN9Nv0XvkufUgQmaEZp93LYHluOJmdQYqofYtwkB/GUXTHQvjftejsE2NM6OuD
PtrxWxxJeStBIkklT4502ys1x/Qyp8fW8HwSQIqa5VqNhzEe1gTyYnDx2TZlQ5lhUSx4okvmRvge
myflOc4KYMH74CLmKADN2pG3LzSC38Bz6tAYKmZ4hIBhzWKPY48jeeR3uoUZmPiDCF3jzVHMe4jH
2DjyTrvnamPDYhxIVSQa2uuMExRAoC8sKISfm29Bje6fB/LaIt08a5ybTm4ur2l6R77dN6Ft4dOg
OuOLDy4Y4tAa+bd+XizbWGNy88Ok0RSpctlFXg0hBHaiNvr+Cb3GPrWa5kEUqt32cOmnQpHV2OIR
VKZ4mfMsPcHjIGYq59JRQpypMMFRtz96skzMhDdds7TtleW+B9z26BlBsGYEnaybiYK0UbOLrEeH
ZRDrW0AdA0d1vCHtfk8y09sxfzUo2uuU5KWKhYBLkgu7FAW00JDAxkPops0JjmN6IqeQjqRtHvB8
oEUX03XiGbdHnXHAdflKuR0Lw6C9ZtQDW95JoD9Vesm7PDg1EaNz6y7HTSq3Obpm/Rkz0N210YgG
Hc3HZLPW0YY1MjcfryArnuJ6MD6kFW2LY5ZquuHE6x5zZ+V3E8F9ld8dncLCFJeU17pGO+dkoKGx
bLgQUeC0tomdEiuJsTdzM2Tho0YEiWFkVUMfOSmTNnfp2nA0Kqi6kfnRSgsPtWmOt0TweCHR35mc
EpcyZ8edF+PR9oqJUkpXX3d/wYDFd2yKZcOUHl2taYxXJofzWvQffanaF6rhISRBksV2/lsthXP2
2XKu88Y31zlJnDuMveUOuKXqLf22TMdB2jgIqqW73ke4WV5yFAqZ7OXQLyFJoJhfVRHqCPkrNTp8
Dhtdq3aD5ino2+8CGU/R2N2TjeyHvGustoE/vrZJ2V/LwXJY1Ytd1PaCjEMNDiaxaoYJppnsRN1/
CsQ0Jw5eqjM/T3cCof7siuA4xk4OALLsNxHJvkBWplthV/VDgWxTEtmU2P2J9Y51nvq3kWb4QmXO
+pfbBp1dZoQD4VPbsk0+KyZxYcTYPKX+wX0QB1tJo6wzb8AGZmN/9+w3m6iukVgaEsUSwM9zwDSy
cb3NnPVpWCyBWJM+YoReid1GNuyyVTWo4wIQm7wZ9zTI4qCUt046PLLsGgIsUPFOGtYjIRBfwSwO
S95pjIpFKErrxsbyZXDpA+1qoIMxvUfmRIzsGvqoe00XNfrZ4OQvZnYto0UuG/L6GO31OBDrZvhP
rLtfisy8tfOxJr6L2Hk901Cw9mPJROfcrKjJIdn5uOQdXJIFxhvpxDgzm/EvM6G7v6IZ1zpFmim7
+MiU09m0AbQtBHsf5LAtJ1ONwFxm9gqxYLCb++S+BgXH1bR+WQSNl8hjfYxT76+LgBM7A+5qn8yl
ha8kHt+0Xo6dZ+AUi1S8olLH38AOMcmys6jaM5kv7D7ZL9YDqRid+vEMYj17GZDeTaDQarEYNOv0
s+XDp1nXKAEIXUF4+L54fN5415JmIBj0nhPVpA/aTr9b236YYPfi78nIFsSYa5aahinhOEeqCL59
/FugWFvZbbdiDPNHGGOAVLT87ZgjKQPMMmtPgDrz25BnC/IHdJMUNYFOX+Zh3NgTs21A2CmYkunT
ad2LyCP4JDlc3kLup4jUJLKjIX+482sfd7y93X0+V62kNY2nnF2GDxIzUSP5Qx6HtxNdlAOeObg7
zMaU9szSNUesOlh1UeOkQ52X+lgo8+Es3fzRHPtyl3BL5ZGz9ruekpFNFjl4N6ID98WCNlrbklLM
X7l8QY8lqTuTy5w0Mn9MFJ3rfHKbla5mMFXDR05F0d6ppEmA0dP3nAvK1B9pluM6dsAZe1hQksi2
L+Bz9dBQMN7145AsGOIX0g3nbhjWlto2LgDhAdGDYv28JuQp2Q1lFIo2MzCixPnOzAHm5k4NfZU6
AEgSnoTWpP5fuUCgYMVE0y6oKzrmHEpKAriWnQV8dxcQXms1PcVdDZyB9M/ImdWjMBg0MNJK18Qj
5eFomg9ekvWXwsWAXYFQ3VCg5OFAg37Sg6fpknrrV7FcseIQB+GBDXH+0iqD607FcIUs8YICxPog
cD1cMt2FeVCVYWaBTILWMjDRK/dFNR6GopQPpDlghTCBasF1nxnLdxBwfxNcVYXGDPxtICDJFM7f
gjSCX8sgKYea68QJep59A+sTgXr4yZnJ2d09WibNHizAb2Ftm/m5SwdmIHZm7BjOPlCt5J+lxdSQ
rMHNOPXFm2zJcyPYd4AydGh0Ve50ZAWbMa6cVRMZEV+q4lvV2r0yQd/LquX6goyOdZmcvToIHnEO
NEebGMu1VwJ9850pu1YywaPhexVd/rxh8ydP9f1lqiEXtMnBGLL62NZ1v50iic5yVvV5cBID9WHL
E4Yso2EhCslbnKzccs4jGIoVYThjCESju6jOvgJd7EHJ1/VWNXN2SudaEAHBI8ZepfsT52c8y/rH
SSy+uuk0PvVlOe0E0PeD3bQc+OhvkM+8S5TbJxM3/anL7fbQ5vatngN5GqPhl9n51dk3fGNzHWUr
9zDZ5GVSgP/LS9ICQ4cEDErZkZckqEmMGtu/PPa40MSKWAkMq15TXeLCfnQdzKljNf+hAl1HsEU2
ERbYrc/kJXfGgrDmdP7Uzpcwuz9GOSNHJj/p1icz82XTegtc5a+n1lxOMMOaVVlq/TgJ7YeqoWDC
bryEeFPSNVPpnRZu8VEk7VPaq1+qNf16xcX2ELH9eI48vG2m/2dC8fyeAdsrUzzrlUB0uyQixrgF
C2cx+haJ/l1ukmSv2KYyXKMFeEKtXkn9JEh1yaIrls5hrVlFAhctvX08Z1DiIDphtDZdEkb9k0xS
ClDDXrupro6I79J1mqXcxwoiMFKqaodn+w8lkwijlOknundcpVWe4oLXweWfl7lZgothu3wPa2jV
xCuTtjodWbquOuNnIJXzidG296ylB+kU1DGzrv09Af3Jw3dSk9OhTYnHJ3ixcfxTSk3FdUSzwyq+
Z/BQG6cp0A8t0+GDLfpsDwo7DRvAWAhvhwu0pJnOjz152dQ4mxxH8kslVH33bf3sNA0xCMU7+8hq
H8eEQLKIQkFSzzdiTf2DzOWbcUe19MF9HBPVV/IRtrIjYSZuhv/F3nksV4502/lVFJrjBkzC5ECT
4z15aKs4QZBFFrzNhH16fai4UtzQRKG5Joz+TVezSRzkzrXX+tYbzWqK0J0LIcs35baH2s8GryfX
iO7TsUPP00xhLhi/ajNabMRGfY7qhrcPddHZstqWo77XbZt/5D5FOP4UbRt/5JVRZ9O1TLPvUU/H
wm3EtqZ772ZSFkw4FDAHWAhO85wkaabK7pH8wLpp4DFTYEaye8qDm70UZWHnuSq32njtKFgfY6GE
WylQb0gQGFVSHSWcmnVfsrs0Rx+TclcDxygAfdZGdJZlFZ9jZZHAhrO26bx2HUwX7sTxa5N635hy
KA8YxVtaucQvKRdZWjX6ezkN98xI+zMsosyJyZROXXXvBxB3BIpmloNpdYffNCG5Ko/83pEtqX4r
gjl+tLSGh5Ay2gm/3Y+Cjsp+aj/YvRc7fkfQpKes3pZzkd+ysnjuxhC53QnTo2lJrA1sQ2+zO6ym
eviZEt18+aI7w+sVR9EPej/J+ibZWnKgtN2BtPLWa8Hr+JO6DoHnbqeeGiKHQ2xbyJlWRKTtY710
8GWWd47CgEyksA4e6wVoZ3wpZ8xgrGG8PSo7W32/3KdsqzYzq4BNjcPkMHnAz1RSMH8g6lner9Ac
4lsXOD8VwYB9L/P3nMr6a5cLCj06B8+XeVIaExulfgFvArI/LM19wD+0YxcKo1vcJzVbbf+33diS
jyKTJrBdBnExv3iKGrU+1D8e7lZwElFxsIIZbkea1avW5/cfzniyCj0/eg68kwxYKBcOo1xDZZ+7
tyBswxUMF6yOsWWuAA9TLaG9X9Nk3hCs9XZy1EcTgVLwwoF0RSS/vKBESBhSkLCY8IanNIEATBxF
bgh4d2tMurtFQpIEJjDdx3X9BoTF5Zs0CEnSAoADl4BLcytTO10D1wEPHLhfJpolPXP6LbTNR7cs
8dC3cj2K5g0IzqMRBD1LJuPI32OdS2SepG1e48l8lC1sPn/u+FdbdP7JpFsK3k8qs/TJxb1m2frF
QBeknwUuXIC/GCPA5O51kwG7n+pdOLVvWNesdVdJDKgtAkecPfgokft4lWGs3Li2Dp8R7vQDKdLT
XMtvXUbvWO6hlk+HsRKf6BbPU8unmI+ogxc4N0EQ0Rlauvzswa88/vsGheSHWwW+XNXikUngqymT
NyeKLjZVemFPYZclf/cxL05rIK/d5OF7IbAUsKpl/xTue5t1yvKbhDBkkmbl1+mX9UlYsiQl91hz
akyBz0Fb0zwvueDuaGrwr6qekVLBF+48B8Rs0GXPqccTZQZcd81G3lH5TrPfeZjLWnSgudkTH+Hs
IsSw+feLrMjyrvws2VGWSnazBQK3+Ewm+on3oq/yG+rIhiiwi+Yawv1z8YpLA49cpBECOkWwWllo
AB+tAD6LvW+TZJREkMr6M8F0iZrilY/UqYQNxo2QoU8n3KoV3dA0kWarsBiX+xWTTcwPICvkV1zj
EY3FiHbMTmZTt2SVBJw+UfDEsbptt5J7KY4q2ClNm9GL3Tzz3Q6Hfs4O6Sjn+zg5VEe31bFtzSPm
0vqs6ZeGP5mThqdN7YYUTnlaJ8cNTmXjghVcrK2ETYff0Z1GOaREyO82Qdm+zwkzIZiEh7QGZxBk
T/RuY3bJKTPNQn9izhgnWNztuDVpPScYnxYXe1LFpeTIpW7Qx4NuufklE1BdgoafTJvypNSDh0ck
rJpzVGHRsVmacd7MG4NHBkI4cCSNRwPJhZeCz5sXlDJzjecfHFE4p2Kx4SUFKxNeVmUDvyMNspRf
V4ZWUmQanmx394pE7tVIBgaLVXPTTDpHUaXggbARlhVicx5hDG6qMH3494UGnOxBd+PvpNDhxnT7
766ucTuTXN1VuW5uPQt/OHAObpEmQMUMWCCBFdoH1lMJiexSsly8kAp/kbYbHCvL609Aj55zM32r
tMIb2FBsyfumh5PiHMu0T+/C/BObWu3rlp1gB9RtZLN8R5h/S+K+u9LftISs5ocinkfMwjvzHsP6
2BSyi7bmHLrnuSjFKrIKf5Mz1VMTAQwRiF3T7px/Pk9wShSyv/l1P8Cs46rbxQ3bt8J/DKVDEXuk
Zy5dVoJ93R3OmIoSAAFApV1SO1fGECxxJhlpo7Bede9HD/ivFWY2RCanlI/xEM6X2YoJqTe8ZcDH
bHxHq3PoN3wUoubmhPPSaYKMQk0MoWLiSmeqj/TBgR7NZvsx6KODJlD7bQ9cuwJNRwb0JmM30xvP
vd77W4a4g1O/eaW1nH9W6yVbSPEUpla0ILNo0gc0rPrIAg0nk+aHl1lluqGVhk2pPy9CpWEfOU1O
NFvj9431znYN7hW+vPPOnc7JPNO4ZRTTIV3qUHS/wpcS3/JKcKZGAbSTNtsPsu13GCU1dra5hYlc
QlQxItDc/nwPs8C5R4mK6A/LDFpxWpOWnUgeJCau9azG/ObK+ajZoa+dNNNUG6mmu/BBvIjegWc4
p+2R8iEWOi3CQ+AloL/w0e9R0NUujbHkW/BltlVSVGCBCdIzvwY4rYnJ9hbB+zHC7GNFTAIcj+Nu
RMgG4UqgGFbRjkjgeEDMxaRBbe0YuxOMI2wmpY2rDcd18hQGwCgWo7wdG5rIFlaIZvny768CFcgj
XTuIGXSJcU3HXx6U/sHG84pptfjh7kzDTwIKpPPN9sbGkGSLMA8VXD4akD0q2lhFnRwILHyPhzHo
vdM4MJTUU+ZtyrzoLnAs3jL8C6vUKiCnNhN5fYMFrJUVwcXx3+gYaDZZBq4170hSCjKMWxZLmNqi
1HkkP3afyGdeiJroTTi6X5Uf/nFTTKxVWvfoZpSXjRXeEBTolRdofczl9Nlxn2gLL7vkRloA4S0V
RTX+sCkK62vIpg/K4c1rgM2SOm8AMyJ9kMNCypqcaBsPsbqmDjhoTqJDlTQZi3TQbXVYJ0AtZsqa
Hge3EC9WipF/TMp6Ow7mY5pJ5qKE2JEM+KX5EYW7/TXwymLbtXV9IL8quZI0+qy65Bcf/Z7gzFkv
XyrlGKd//5GUyZU5Jzq5/QKpafCaZ/Ao0DCIyqnFGRjoFN500Pv26V+o6f+n5f4vaTlq14XzX/Jf
G5Jx/+0Hdq2eltKU//Hfnz7TT6WpG/mvabn//Lv+d1rO9j0f1BHLOUmy+3+F5Tz5HyJwfNvjNS48
ESwxuv8Myznmf1gWfSIBi3VBrmD5n/4zLEdBqymES9eI45iBZbru/0tYTljOUgj8X/uRSapJ36Qf
lhWs4wfe/9HQWpn1aJQGWn00Nmqb/G2gUPJwsStFCdjHzDgvRZcBDGi4tKbkOZ1cJDcmQ12V+XO7
zK12vdxB7APbo08HhDkrqlBhphOwtWFprSaNMTUANsBQKmGBOA6wYvlcMIzeA4w83Uic3P1GUey3
nsRqM9WZuxkbGiNDIb9c3w2/zbbeJbb7QDQ5vQzEj9jqg35O4eTzgQJsLNPoCtOBnj5hGiefhrQq
ZftoSM/cCNJ6m64cvTU7HBhAveucvQiEUpAzhoR6HxQekYm5aaDdwRQPpqC8RkSW8BPa1UPSMfl5
uQ9L1REzKam5eqK0u9sC1HkpjXLGmFp9BSqSu1CksGCI6qynbm5/G7fY24M9BP2UEPlzYyDGpVO2
C8qme/DngeiZABlmyXpPASQ5A3b366ol4OAFODmUnZcbOGg5zSVp/5DhW9j0AZcMu/cfXcP5MJnn
NhoNbKM5ai8mYbd1aYN601Ry6bGcv9H5njzYtwcBp+5UMb3FQcM8rsYPhwN+1fZl8WZ1R/Iz7qXo
ymqjoBugRwHSFVS9+dkgoEuZX6Zm3ZDUXvIYDvp3xEJoU/TskPtoxMfOzsQeIvirAfsVx7HDXb7Q
E2pfhWvaOosVqQCGP0Jy72Ek1DY4cYkgDyw9UEltNZ2AvnzVwvyeZwBWZrPMueMaAzHYskF+Ggln
R1QDlrNWlXNN27CEF1peJ1dCxLSHD0RT+4xQffFpWytLh4pYGyQAN7QgLV4m49YXIgWlXN7ddva2
k3XocPOd/e6XFTVqP+SxWrcPxpjbmySiJm/i7Mcwd8IN8Cueff+gSecbVEYQ9jtAohzXZoMNO629
34Nn0BQW4+cmP3GheNl9ZVn03EQh9caDpY9jVqYPpWSY4ne3JKMmfDdj1W1mApVoJFNxoMsNksEH
Fia5cgvbOedy5CLH93j+96WdQf/V4AQVqaeH2BsfzQVFtBq4eW8jtrhnjJ+/SOYBEPVolHMWcJzG
3vBUTPbarY13v0gGmJ9kFQK3vhpRsvdIfl21+d2ZgqWDcm3Cj7S/VF7TAQvKPjNty68k0H8aH93W
L/J0ZWlQA9WAeU2RgluzWhRPCqD8U9GFr04am+zhXPcyUVDGL3wqLznc3iTy46e4nx+X9q+LN33k
YPbbIep+A62tqbY41lO8cXw0yVQnmIOr6Z44TJ1zUr/6UKXETE7Qsu1hXy9lBoEiQx4KdaFhlSV0
Fv9Kyih/cHy6FS2a/kCOOckifkH9zbt7Ak0OAfBOa6a1k2ZB/C7RLD84bOEn/cJ3WJ1zmM5nq4Pm
lk7wfcwQ+ITpDvdcU4vH9FF2uUFYxwD87AH+7+BP4o9I4x1Lznmdln15Kdn4u12dPUIhTh///VWg
WJEkOdv+f/9dbPf9zc4j8hRJVz7MMcGRubHms2fY24FXwOeINYqVuf0e2PrVK4CmJEFuYa+ixjaQ
KA11hBVwiJJvv5XhesgImQWzeIaPP5255rgLbWq4Ze9VXLrrqW7VvZL1VxeBXSZzwTV7XqYEb4HU
o10afHLvY+27F6t+mmc1rSnSnXYprMGNrJeJpOH+mqTrtrSJ7MQtEBx0PLdopxfe89+OMo6tduqd
Cl2xtntbIABX/dqG+EE7Bp7xMK+t278v/xA6VRA7Gwv6Bn67cYfW1C+lAM4uaG//jAztLPjjzRxb
ZMdzDSigWAnPtDczYHCMvzMhH6SS9sRloThkX3bCgB4E40PXowsCTmAhg42M+shMEeyMcwaplPJe
3w72XehCIImNGONkSHkBRbUnJrdqu7zIeJq3LToCFdha75tATGeI2nRbR7rb1wW4Ku3BJ68k7qco
Is4aUb1YJLDLh3S0nmHXnrIkBy4LR7Uxwe6GUyO3NoHN1mkIYFGioTu8h37UYUHAi0rXy9qZF1HA
8EnmJRCRG/4Rq7ylQyEY5a1vSvZsqCHU6va/GV3fWjH6x9Gk/8BRZcgoiTKAoXnHFAlES/SEKv2u
3JFSSQ/YN7bmFJm/vGRiuv3sYY/vcfg6+OEktuC8GfdVP6r13DwHLX4+BDO9dlpAP7kDm9ebKvNc
Of7VDNG2igD1upB4nxMs9iSCyM/GTbV20IrYjDp/HBoibXUVLUCjcLnNxUVNL2rzbrduffKrkrpm
xd4wEaFzshpcFoi81GTZeFXGEZgP7zrddPr670tXC30NaXu4uPK7WER/aVB8qTwQwLNFOW0+/K0E
EnvU+fHXYDXbpKrUsSnaGCQ42LAOFMuxB1zRCyUuOeaPbYvBnoqJPr8ZjcMtxTcOnMDuHi9j+TyG
tCwaaTt8R/zxRF33E5uYR8hO7r3gY2C06Xzh+Sn2ogBKlRTU52ausm7kIIx1mScbmRqsByEJXh0n
J7AiUZ890EPsHfRWu1F+dQsMCJUHLq4alzN2dI0TuwZsYTFeBN5mBS5xl5+1ar481YTrJAb949vh
d1p04xWn8jVm803ewWaUSRuC5IPHegI5zp2DnKNPrqiukzResIL3avWZWOB6o6EEz5mD36bvd2WW
ors4HJB9LN86IY3HCsktDjr17JL66Gq+ASMhEeOlZXcBmQu/qctPYIMkfLDRYnGm9kZhnykzz1/D
hLq4aKYrE6ZedgYN/UaHjkeBlDrZU9Sep5oKFSMYX+qsr17ye28jxLkRLS1cBTnhBnD8Q/uW0M6s
PcEa/0+WpN0+Tl0qvusBWAIGxskvoaya5hey+g+lPjd+uayOiWBsIxM5SsExM0g1TNiubAjp66DI
o21i0z7ddeKYGUT9QLknzyksv2csD+seeAt7b4ErZPrtpu6IBQi/CazXineVepG4ZlfsMYd3m7BL
Bf1pX2aRecQtccRZ635ZdlPQCGM00O09ucGexxqaS/3Wko17F+4zOvZnrqfmIapse82ZjJ7/nqQC
A3g3wqNogQoa71Pp4+414iMuQMawHAyiMx1R7/ptXOHPjyH+DzkapCcJC4wJGmSZAt61Amrc6cSl
bre0fhwDdnHSV+9ZTX6yN9S6DvIDo292II+380CYnrxE/Tij9xTE84AV509RMTp3i29NmUtYIVT6
aiiyio7uP6bZ++RA4S6vUMAV+p5wI7IQ6WDAhvV548uWV7P6qOWAzifHdz3q9pCEI3PbNOyHGYwO
b/JVDLFP+gq5swKsEFEEQfRlOojpx89gjf37UwtJK19kRd/MsLRckyfwtfOS0vmHysldo8KkVvZ8
cYNo2mlneB1HF5lZFt/2QqTI/dK4yCViW0BErxYF3cqbrWiNaTc7EHxnA5ot7MB8UU3u0xC162qK
kS101+6aYeBYwZu05SntHjjbX/s+KfbJjPEk793TIPECjMI5+ogCYI6ezMQhQ1eaSJKpTCA90gvr
xrI/OZNHQscEMTtT8UrA6lPZv2PiZmerrzYu1CLGmLLdwnC2n8LY8wnv5Hdc6CjSmhm5zaUNrgH9
S9CgQyBAnK0G+R+QSbnnULBp7DmZOf5Pho/F1lgnqzYAi1C0PyzWUOepQKw4306j1b7k80hnUTBg
FWi9BpxD8lZFeBXjBt9BW3ntGS330tWzXI1Zj1XVabFqyPQlALTOG1qaUDS2vRx/+jHWFyhpqP6N
A86WhOxJOfXGBli2s1xCHrnVEmtNTMBFXEqw51/M0n+p55ZZvM7hJTf0FdKv+GrC/XFH0EqD0+30
oF+qMAbaN9fGKQ8ULhCdEB5T0UOJKWUHRJZPaWBEDF9+f9Zub24jf1brilZrEuzPk11Apo7qMxbF
GFLTFOG+miD5x/R5JcN4FBPFPiVLKcuYIURw0YEPruYbwSjj6Ic/PhEzl3DhS9TCfdIzHkerPHcU
pq1awcZJJuIpXS4HEWVPzxmFguvYQdpyhAGu3idgUtBOvGkTWtAdiRVOCmqgDKp6n38Bg5LbPABZ
G82mc4UFewhn9WsY2vY6t8VHlbol7ZpAtNxQ3bIKu1+PdEMAJ1grmjte2xToaRpvzNDqnkUVeJuq
HHMGKmPnNn28TtMY3h4iJHVqeEZqi3eaP5AZJJ6OHXX51455rKAs4AqfwQlnKU4Rz3TAl/iVsQvJ
cWxnH+Y9rmN5Y0wLhvRPGMXTUxex/mU/HtEAYPEztg0cSGXqXpvIIbE3pmTbPfPJjuUxLbLnsOrF
W845QNR9ys4hq0cSgOS4cYkxNrkKpwUL1pTPy84mbXpqi3DiQ8htsl2Wb4A/+mPXudNL0/uvBEiK
LQ4reCteZIAtj4c1H7BsCcV99kQT1gn9ZGurGcTV6BPQml0bbSKZ650D6XI/U216LgagUrrVGcg6
N9qmGi5q7POOMDrr1Dud3udZh+3LqHdePjZY/penhB1oyMbzaHqYbub8pZnpnKvdJ5mXj5abDU+l
RamY3aKXNp1oj1iSTVRh5bDF5ClpW9gRY/iZykKBWZkUjicafpI4pPmBxWCWtD34/RgeSFicsSy5
28IibmFl9o/b2r/0EAHAmbzyPaVfOmXOk1Pdn2TDwsmF34oTtmArP1ynfsx2WiV3rJDjNrKtF2XT
lWIUxXXyur/QYJYIOQsRi4d0VcTJRRnpIqtDrTF58SQ+t8CsUkuaCXBMtLfNDCkxxFFOgSAjCE9t
P3RvVQMSvJdne4k3Yq380wbq2Vc1D7/5p9ZGsQWFcQr7pe4+cY6wzrDRVzwxo2/Fh67yXrug0hub
EXI11OW80oX3x6MaYIcBrcKdYUPaC2ZY8am9oQTSORmVc541uNZe0S5m9uIWDd8VHdgHaQ9PIX0J
q06+A+V5xVQHUT8KHg0xwkW04wOZNxfnzRO+A3x5qYOwI+rXIQZ7Rm/6bx24mFPD2VpjDOaPY0kb
NjhjHc956BPzQKac6GYp77bSHbbQeBPNzgFvBr68Qel1VpnBmVgk/tAg6Z89gTffRXdPrCb5BWll
hfs2OUa2nbMLmcaL6/njpSRmv83T18RcZnIg09x0MKcPncO6bsBFJGGnNb08pEzYJ3Vyc9QQ7tT1
Nq9BPrlwBzAo4nudfO9Q2sOb7HtnRzcGgfdq08zuH60tHK959VwogLe8aaFP8JESdr23kuiPP02f
w0QXuSkY2giTw1OYzU1YPjZug14Rq/hRAMfx7Ja2vgSyBRE0f2WVmmb5ye7JIiqxIoYx2ql/pREd
YrsVDFthJsYx4+ZSN2AjvIkY1Cw4X0uPpNDQchcJkRpXnUeqrLOI/pZV7Tzn0GfWopX2vusJvViR
eeA+6vwxhFGvJF74dQYcBNe1ZUALlQBQK0XZPaOx2wb5tp6bceHRMlFNs+Jv7S6JN5m7UcHc9ouI
OhWFq7DHlEqJJXNDQ1kn4AQ6JQKSBNqtSXviq8xsQMBO3IKs7qLl0l7uJcsKUkjuc08qfqZC5hRS
BK4IMR4GFze5TZvC1qaZYp9PNBeESRw/pgHHMrLkqjFmYq1SIAmVvHIDXS7VvvgOQx/dkFJChEKQ
zcVnGHkdF/1M7VjVP9SqORDSvxAytp8qG7werB8+oi6XMHrkqPSsHNKTbvaTlll3svlxPcUBHmH+
mVC7auMFUFhUR1gxC6AKoY6oJh6qaMM21QM31etj3MkHGxsCkHscp9jFX4J+a0J8/ul9MhUepCzC
eTRW+fWMJzlLt3w4xsfyfcy9+dn2xmfICVpXwXPd+TS/F0y8MZxGknIr8vYKPU9nW51T9TeVvQ2S
nthImaUn5pRlm+x4R4NuqFwa2a0BqSWq3HqmGT7dcSAqPig0ULc4oa5qcoaD7DwWeVn6y1BWslVp
Ee550agqwzsc7xlWquPMKskzPSwVnJ+7Oe4fxrIj2eiLeFlUUktGpmrXR+Ac+hmFxBq/uTti0Cz/
VEM/3ZbsSOTTOhVGBMgh7oJEJhuGljYT0cegXABMCMFEbBjhHmtSoWMxditBrm3rG69isu5zQV4w
06xBcY/W9qG1oSbETaiPqWt/gA1BsHNSzInlXfvU8zqD4OU6eeOygXxpeMi7meAthC2M4k7xDGDo
gimfo5Kes5VhRQBBXVNsI4d8PxbCAWzmqmpJLakcDILXP5tFAl9rKjtmC6++ZoDGWpsJJ+8K9A9X
gxRvoksf+Exab/TTdCSIErQYqodNDwEZ/MNx1vZnm2bNLmdROlFVtHZG1e7nGeN6SwVKMxRyGyTh
J4/IIWIs4cWb7ltWdesEm/U2jLDMuyVlVqw2HkXrxeduDOAczHLP2tE+RLWzNVuidqT3tmOE9pti
Tr/18G/XZmI9dmA+W6LK8N1oAqFkaag5VxGUcYgV4QmG66tNOmlD/pT75eBwYBGg5Fg9mBnADHye
b/Vw66UqcL77f1mLvZPbXjo1XUTiY1JzYctzcE6qgtqPi89bd45OiWX+hdPChbsn3FDZvCDwRS8G
5M2EmhE3MQ5gU/xxqL45xBH3wMSDNN/FJOlbb2u4Fg6CwiX2UvL/7By6efwg33VeZN4HyzmSmhNU
dR4C0jQEKn+rHnRn43gfVVG0kMuI/8AxMrjrxizNG5gZSaqctWP7v9ox+gqDUO8awwy3Rt8t0f/w
N/A3wW3FxPqr4JUCIzpDL232TlS9ZL2XHxgJvvMc7+nguM2mg4yF//K7ifBONGYI/kB8Z1+eIN3B
eWo6CeqbLX90ZFEshq4isuA3HJIVSh0udt6FE9yHh6oMP9uO9DdLo00EG4AYiUr5jHHVUUNxCS24
W4nOfS5f6G1lex0ho/mip4A6wnsFxapYoaZjhyE2p6cKqRR9TL0pBYu2ovVna+T2Lkp8wpMmzj56
ic7CXBo4Bv0kxDms/WLLkMh1FzlVsz3fjS7qG0TWX2bEJtxHNSchtvN5yjh3PgeHrazXYfxXpsmL
Aks2LXD3rg7+dsNAs2lanRhBBQVDlreVL21C9o4biVrgKqaU1yEC1C2wfQtvIMaSU0FDSsWYxx+k
u2NGlJcnw/2xXcArpdsNG3rr9wnWsrXX8YVUrh8lbw2pD7QB9vUREX26k3FhJJ9UfbxOmGHOfgXl
om+KdSVFvWGK+eL3f1XzFaATzdKphW7qAibUOGLC0P/Nrfet48KrPJ60atT1lqp7l7OKgWNJFBc3
W/NU9H7WAbeT7VoZuGgMABJQ8ujKDIdmlbbo9bOF/4rLIGtwvv9o5PNgQ1/VsqBt5FcYVbzRnQKj
40CAhcH40GkeoDBFsLRGu9rT/IJimY2A8SkLdNlkrSpvRqWweaOVjnzNGvuvnPH6++GBbRrDRVNz
xJATJyxJp0Q4sO6INKVwBeijsj/0+VMPSGc1FP1IbgTMUp8b3ibCO7eZHMJ1St5NbPimiQmBrGDG
vdEQVPaie5icA6Eop53Xw4FoC5TMcagPBF7yVe+k0xrEBpUQBc3HApe3UC6eq7UxU1GCdACv1nQ3
nMZsDxIqDJxgP7gWgzWo+wiXL/WPRJQq/z4TKOQ44PEcgOGUbfqUjyUF8em3jdyJizzEUjRsMOPy
7VTkIMqHsuif1GD/Ldz0WxZTzA0o3SVDA17e1V+uJKjb49koXW44viE+GJWjc6CgY1OCRjIPdHYd
8G+R6maH7+FVkhwmtdBN5W+XJYaWS9IBcuA0Y3asCoYRTLDYHnXCaZwXK8wkNERDL8DHowlmVY/B
XAqwbg2BR6I4ELJPViLuVsqvaIzHh9JGGe0zPBXCNt56T77IETp1zY8gquURtEVCRsiL1mYUfbA+
eQoSieGsz+4++JFNpSz3kFvpFUR3v50VOmBeNUAi+eMdQz5zdeaOO01/RNu+gmN6j4fluyRx4k3Y
xOIEhLaLGT+C1W/bzcodxWNlQjQZ8PI0LgF3ApzJUlwnNLeURoWvLHPUttcFpEzZbZjohms10gjJ
iNPXTU/ZFuljjMOGfGHtfcCEIyogmZM6FnR3UhxAwENIOhvpTn+lXOTe1s6tMdSvGNQOuMj+Eilu
0yKrIBUJ58nowVO0FWpQJ+mMWYQXL2ovPaiWa2zWZ7y02yhom6uL89BQxrUyVHkDGpTe6nM68Zl2
g+k9A+e+wSPH0ZhEOKq1hIPg0wPSNMmdqljUkbPso/mcRD1+oCD7qbFlP/KR/2MJE4HDE9+lZ+EN
phatmPJhYxLyOnXa5W4TYHVrG6xzY1dvDMIroLrhgcCtNup65qJMb7Abg2bw8/7Umu43i513ZStn
x464fs8HXnkS8GJSMCzWKUUkCZPCOkhD49x1EgAc8xwgNSIlYWouPWWMYJaKTvPIpX4m7uAL7u8O
i4Csc5CU+yw4GPfMtUxu9WIbtszdLRE+AuSufcUlR/tZQsFHEF6dBBs7y7RkE7odow6yW2wN7XVp
AO4C9PH8u7cabtqR8K50ltnFtpkacc3bsN4ot/vh51A/YECgErBw4XuVS+5Lu+42qOphgzKClKKA
W27iEJs7CxF59BnzlVoeN5s5Lmfx7sOU3NhkDdY6pL8w50e2zkR31JH68axwZ5T252ChJ+t5Y1fh
cQDFYf5VE0770njwM5qOrFb/Ssb4NIZvbsjgE+C5pPFzDcnnQ0IDbhsQhQEWfTr6urOr2MelCg5K
5XxRk9ihav0ORogrzMG8D/1NNZDVohmHEdL88jI5r7g2lyuHHoksudLZ82q0bMTbYgJoRJSTj0mI
pyn66zXt1ZRs0TSBva5jxT04sF6TDltWM3I8EapQeQy7ldqfUjjsmVlbyfKaEGAAtUBxEcgfwqRd
dPIs8690XrHP/hVjZq6DsFi+y6vFx2chjDnj+yyLnchTmkZrQtcaV7qVAiKnk6gK253hmov+nm1p
duKMAmepgabExrQN+mci85JFGUFe5lNZ8+8uh/4AsPCK9yU50y7RbuNAUYgMLWvTDMaLwMV46Ovh
qTWD6NTZzS8u5ZR3QWg4JlZ9iQc8ngOTPQTdwr6bujnQ3JZ+5AMOfOfv5COA5bGwnoOOxpXEmLx9
l1YZFxKolHHuehdCgnSPs1XE10oev677Jx2ypU3V+KwQBy+zIX5bJm+SlKXSpuPuscb/mV7GHrwi
UEZ/57g4UfHq0gsT2uzsGuyQ+BXJuFPt4VmV2g6s9laZrOcXOxQfAmPBGQtAuAP76PBOJa1M1Hba
1FV2KkRiXMUAzouhnufrrMvZPmuHPJJvzXufyqtDmNbx3UA1ySLCyHzaOOelVawt6MJPov2Qki2l
diG3uEq8WZS7nDGbVTu4YvB6TMM7WRSHU4VlgzjVqM156+5gKhJC1Its73sQntFDCBEcChF3H3lI
kjPwiHJCLeBkHsGRBsE0EmMreZvjUt03bonfJgSCobsfcpgOjdP+BoQTutFAqBt35cRCDfGUnD1d
OtrC2j+H/lE2sONqa0h3FgLSOknmHnhBZG8sSblYtYjakHr3JsXCC06LcoKOUHSlHwef1bLijN1W
VvhMrt47+P4oWBYxgQC3dsOKu0g2rn37f7J3HkuSI212fZdZD/4B4BAOGoeL0DJFROoNrLIEAId0
aODpeVD8bUgjF7TZzyatqq27KysScP/Eveeq9uKyh2orQgUZe3zVKawTLqR10FzQsejXvPmYeVMl
E+qKPfQD8brfISSjnevyiubB0VFZ/VUhZN6XgWjozuLhpcgQ3nQCcbb5WpjuzzmUE92TerMnqK5S
dMRBDmxrC7Np91zHvI8jymPy4uZn8uSYEkRedXZmgJrhbPe7cg78nZxdaoLCjR6UE5yJACFAZVB6
H86k+AnLnuDNRMPLEPkX4iZ+GTh0DmbH1ssaneCkXDAdbBfrbdJSvsH0LNBahFyuFfX9JsuZJUP7
GTbGhKuyRRaxzWJW3sW4DtMseuHCqp6JaNrMKH9fxnk3tMEvI86yXUTO4z7yRuc41zZLkUn2G507
xjvqKXxMhXtwEradgtAe0U7NPtM1Ce6sOxn5k9Xge/mOaTQei3Ca6HbJ0jABgmxUoO9FSWgFcixm
MW3+lUbYJvom2gWFJnBIgeXrcKo3esZgZZlPxL5EVw32aaWqACfJZDyKJo1eyRYiXK3Dj9iV4tkG
LzDxOO5gFAVr22TMNcVlt4PhkJ4qRP5NEmu88KRnme3oHT1aXkJeCTurjbP0Q/cYdMatnIbFjw1d
zaxzyEVew24HMyYyUZQEafPmjz5xGkNWPpL2uDItv3yri2cGxA+mV2WsiYj0DOYfiWIvHoTdsWpt
XGZOzwy7oQMICaimYknAI8/Mx5HPsENmucN7vMPPNN0sT1EDR4jhDM/e98RXrBULuaV4r4GyOoeS
MWTQpVhsDbr2mX+9WkXLXeNVpXdJPWJYAdU4N3yeL5G75PiUX7Jzr4G/rJKda+e2xwCr3gP7zfwg
qixbwwjLGXxxareQiUQcf/RTFj7qZGm8SnvVuA0gjrGkXdQ2QNgqTNcETnfbrPD4XLW9c0FErg2D
Tjbl8wFHWZp4hlV2jH2Ltq9g3Os63mXI1FbEpL37hKud45y9nx/R8Hrm+1j4/iWrBM+Lo52DVUGS
B3i0gGTrVacn9PsGvnrHIcjepKOucyQQbodcobWnY1tn7iFp4/6hCZ1Xgp7uKZQ70Hz1n3Q5/KU2
3k0xPHb5lF/iOP2VjWYOask7s1EDYhpJJvJLwNzfL/Gc3IE66kODTIHbHEXjRzj0YIjKBhb/EB4p
zqPnMp9/C9cHtV8QnaLzd1Dh8gKMdTFuJBfhiC9/Qb6SuAPiLbKO0EH0NpoTbxfDqV5ziXlrv42B
DsnghSF0tQ3qudp3M0WkW9NqJ11VPyD3TTHKDGdLsZ2oiuERPNV32nnVc+Z9VT0klSEeaSxjswQq
wDinwsJVcDk/9b28eMCcj9rEAj0z9A3hU557IpRqOYQb8EdJl9e7VLIOdtIZSN3cxptghCdktDxJ
PkIbZnH42cALwkKYbynYvVcfVRtgKY4ubT7qLHs1RDmfZrt50d6I5aHtG3Ry75J91TqDWcw4pCzw
6lEXo7CU7zk31UZUHglAUfdkx4uF5bvWer6HU2uuMxxegcchwgZPABfAmyiV9wDCOTp0gbshtC59
dKSXPv79VVHY5oOdsxRw0wfW2IRgFr2/xTW0Q9gGLHOhLUwRzkDOlpLMx27Y+0bXXliGzaQqyHY1
D/a4tYdKbGKVspEkA/xZEGUAsS9I49e/XwoPCUE87sJxENdu/gACPX8iidSAtcN411kSEk1cBls8
mD4kW9vaaouVyd/filx1Fy+Mf7Gu2VqoOr7AQTAgUBF6wbIt1pDNi7Xt1XcLLcQamMSwkTabl5mw
GKaWxT2J55esluUd9uEqCt3xBYVrsfesvN8juMwfq7b8Y4VkdBc+YbtgLzITMZ/iOy4Fzpo49PPD
75l9891zgU3MifjqFcxBBDrsG9xDy1F68e0mJvuYi370kycUVyCpO7EG+MEiCePMY6Drx1Dy44u7
or/B1AWTrr2DtdoEwox3/OEokwqIil7lp6ciRuUB9R67LMXxpWOfDJsTWGbSw192eB3Bcy+50NAO
Hw2sgNbE9qK/g5VpLrGEguCXS3woPsiVrurv0mO4Xmeesc/IrdsJ/yR8rrPAIHZUeLO44ek8Vmb9
HUbml5PP8aqc2StbMWZjDlsoK0NFPr3vI5IrfLI1ErDL0HRHZiZcvO17ZOc1ztE6hi6EE6mH7gcl
DewOQ0qlTXDvGBShf0nA1gyCIBdV1GTQq6HxbGLibfY1Y4C+IdVatEyv4rz5mgAcbGjlWX9ogxrA
6/1zjjjq6GXiaCQVdpbWRWKrnG8s6fa1Mbpp9Q5gxfSsLf7r9twNPWBdpJwxrTYTeeE38PgGWGjc
Z0ukA1PdckrUmc7/3HA8XprWJGOx4rTuAbMYbfAeuFZ2iQQ57/PUnednX0CBrsfywZNdSdZjp3Zt
6KJDzKyR7EzrpyjkeBQNlwY6k4vhtU8JPNxDKln9o8pcaC12hmMttx5jBLJm693L0C93xQAtrurM
9yj0pqPvoSNcCpXJ7PniIDdqRgwsvtcyaho6vm+lTr0kIi5qy6NgqbOzREPumV3A9AVtt7YqoPeN
Z0DiCUlSqF1SsiqXuQ9RT5wqXX5smdVW0i/vtozQMZYAkUeaIRse6tX5lENf4yWLij0YvujS/seX
KDCKLXMIsW6cT7K+7RuTAKxnfQvOH0vQQ6TPFvuFU2Lb71X3IPDWb6O6jo5Y05sG43I6gbXrG2+H
QAyCuw6mLYOuvddPYN0yYrljL3OP9fLQmGGo3sio/EByeCy6pKV+8XP2y/j/QmJayV/OsK1wMmtL
XiqScWGxBStCArBus2g6x9qhdAFIdGosU+w0OCMkPJZ8qLtpQvRE0h51vLNnn4hxvifwlp5y00ZG
ydOWQCZoNv5tKIHQF3PJbVkkv10AC5gSFwc0Eoy+M5amp2GgUfdxhz27YxjMIuVUGz3rgASB9noa
ZrnGVpZdfMxFl6nErI2EMYh3AX02JRX5JKqfCL0cxhPGh/FU82qc/v72769ce/zsGim3//sflX30
m3xVZFG5N5wSUT95/WeE8Ok4OxiCRFmTXNozbphJgJhLlq8hCGovSiqEVP1ODZb/TFjfLmwIAcvi
llpocDBdpzYdv4sqL3H3DI1n6kfA3IpJRWZeyqKpqDHr1ypQ4QEbgbMOe7wEtf/hh+wDWFxe8rBX
JzcZHnK0civTXuAfmFpzBpmcaopBLlTYta6Ll6yQkrO4zo6qK7+RRmikylb1aPCEV/gnN0SF8eiG
QC6bcGENm0uqNMDuvTm6qLACOzyONrimoomwr5YOcfDYO299rf/4UQRBwWh3njvmFIiJ/ySqn4NY
LAWQIkzODIp/AjzmqnoT1lLQuXhSgwb+TksVU6MtNbzrTK13blVkLyOYYMOW+lE2eJeMPDOfEhYa
l6lhhhwmZ3KoOaa4m3aMhiHZdMlPbI+Qbmbx4bj23oEAfGXWu8vN7oSKDLvY8v/Qvj4G3DI0s7Pe
1A1AlBSlx7NMhmhnhsSytUvlpnKNB7O2rqCosvcOWhqU8RZpmtix2SVKsMg5b0PPJV6EI5ZoizWL
uu2Aphi12lyfwBhVR/QKxygUCjGorW6pbl74+Po16k/n3BFMyQmE0jea3003zz8zaapjjrdvGxgV
R4BZ3LU7Xn366nVTme1lxsP3VrGygzGQrB2b9c7cmiZTRyL00GFFTz3bek6RMTyz4//FmMUlzw4d
emRxwHaRlT8YoO3AUDJ21SQ4gou+S78ytgqb3Sjj7DmLbesVQR5GMXZtwQBfzMGpoaf5BQP8T4Vr
ekMtk26Dpn1LwvzHrImpob47T17fbupUTDfmGe02Ln6bfTduepliu7McRCjTPN6Ifn4l/bK5MHvu
Dmj0OeBHj0shfGrH4Bt3dPIc6J9Jj36l45raaW0819NX3JgQLSJPH/wAMy3Kah/+Jks5aRA+F/Tv
jM7cDStMvVVh92MC442McUBuPbApPvJTzFalK79Gj1Usw1fQpFH24AX2B1qatQrvOhnKbSOIYs4a
xOzTEF6q3kJIwJ/vmG3yVKc0JQYJr8T2masx12W0rrwG1VOCEdOYHwbc4Oyuja9KkCbjekREa/CR
T64kFMWyKuOqQZdyNyUt9mGis1wvD58VDcTKwcS66wp4YkYeV08OGojcMiwuriUcseNZK6g+DtPo
xthjmhcCEb1nlxn3kQk05KOkJkyyKH7QzRwYwRZ4t2doK3p6iNgbjGbXPaJahfqQymYjjDS+gS2P
CCoq1J79Qd45kPYqzf7dYTQ3JKGJBA3voCs1mAEru0YGjBZnZvsmJ/QEqjICFLlBvApkCvzJ8r1v
VGEH00Ul09X1DVC23Pf2p5MS0GLO0n2bhHNtQVpsFJuJR1K799HEBaTruD0OkrK3RPmaz2SdUMX/
yTx/vseJOx9sRw+gjnpgJJyvXIL8H+ymY8JvkDc10WBN0dweXdd/SOJBXZE4p9dYArx2yoIPQnOC
dkb0OzZsUrlEeI/oPtccHuVaGtjExmj61JMd3WbhJPt6CV36+1toQwLMXEZ0axiyfeDTXiH9xJ/r
yODWyX1aZ84jkRRVleA1udX+ws1ZfuMzjbrAdCMnihze2YVNBxzFClZwDrINkTfxosxAWc+A2SGd
neqau4L5aW7RbuOCLRm2oiPEx35mLA3Ep5PnsTLGa798iV34AFE+vtAUMIpCnbq3O5u1zXzEbmLd
Gtfv7ln1xg09rWc1kEC6BPcCWGqOSZTka3r26uK1zp+KXc2d5Cj8xP19gLZ9Q6HaGOgWhEManJdr
fYcgOF29obgpNyguoq9+lDkqNMZXLSm4uHBZ8I7EcQw24xTPvcSuAnqRIqgN8uqnUp0mN2AbjmLe
CosCuVtEUeUQ/PZbmGIqqoMNOhZEMOI2WZZ1Jq+DAIMxOJsDy5tqVJiic+Zf9qjvhkEOLQkeu6by
CNOrmcMt8SOS8IS6GHeOXx3A6hDa1BT2ET1omSmf/hmt/eQR+qrA124cCxM9Z8BMG0RqkRFj0RvF
fTnSvpj9wvNuvUsQolbyqxyvxTx9OuWPKOE/ICm7fanCuN8msoSZ2ymuVaPzb32MVqp2Idp2WzXX
wUloxnp2QDpbpWFCBq6m2MM6sS08Ya7rwYx2U9hJ5G6EARbQyMoYGY2ox3RPuE2JyKgBeRRWN0PI
MzBbXBEZl1KRi5k2ys1IOzbeoScvkuCGPTITaGCZbFOtPJcfiqaPZB8OMD4sWuqSSRN6BBqKHwJp
0bshhoL29QstfflmmmwiZTfuZZ3LhQgs94bD0+1MvfMKafRplB4RHHC4TpUbu0+uY8MbK/NbKn8a
hR/cpQDNHnkDuZnLb/M5w/KQImOEg6E3ydIMUm1U99rbzdyv2CGiAnW+eKlBoGzqiPVj7MVXndTB
Szp43cliGcmdPF5JTPHJmsCtk+WegQIbiKzHvgvFmFE8jUQC1OGvtqdq1CpxL9E8fIO2lmu8JCQz
C+s2MKWqsvapboLoNWy4mlu5RqUgTn3at5iefXvjzqq5QFf2H5By92uUC/KpZcy4Erra+diy77Ln
+c0iA7cFRXXEjm4X4axhXVm3GyNj5dSmim8qc6qP1MbgAKKAYJBm/mbkHzHGmg4dwbOySTqy42lo
Mp/vqZvOrH33OiEYK+FU951kuFcIZVZVj34stTC5LBJJZkkums9ZQ6JG12ULIt+qZZ7YVYODJ8V1
Lk1nZoeh85+8HPaBpSTA2tn/OTb4MOzQP1tbtxprsKZd94BW7YOUlGk/JLQETMxc5ecUOjBmM9d6
JcsxOZYRsmvFTKnWbCAF065uNq3nBBg5BDKhjqgVZ5ZqaMmJeS0AsYFTnH40Mdntdm435HDRCJtD
jiIoFoc8m7P73NPlQMp+adnUOxwb+1jTZjcOdvTSbG6uUZ+4sVHaCHVvbZNGH31pCf7qWA688aGq
YTv0BQKjiC3egozbpZ3EIqoB1GZhuA9l95iVZbtvEnFLND0GVdG3q1uWHQG8KNFkn3ZLHldA2Ali
eQMPmDrYU/ont1R99Xv4Y22VYw0OybAiA4TjY1nXzTBORfQqYFbsitC8ma6dIEDOXtFgoSFEjYss
tTwYSocvMuv2zWTAwcyz36Y04a/I9pDmmjUOhcpKjcuaIk0SJMEAEuwCk6eDpomV6SHs+mYT46ld
Y2nu+MjtbThlMzgXgLDjl7SMkaPAgDrQ9f0W6vlj4RC1yzNuknPYrwLyFHZpMbzCQ/Afs4nAvFha
X1UYzGvTa9nBJWpDJNpHWEh3F/BjShS9B30FCxKExY+oOo1Nlxr8yGfsS661waDjvDaGwO8Moo79
Hfj5jCJhFkN3oazf2H1ffoUDP9KcNmsGW3ugp0i8rlwTTBJhhiOFCcfXdQig47S4FXY4AHDXVeU+
kH5zQt7xA0FUTmmW1OxpvB9JbhbXtuflpUQ6UFzKdRSE6ltyUKt8stZZ7QCuQmS6mQo7WE84bd6y
2GKpoIX5NVrji7KWPWhDpaaKuj1gefsIoXrZ3fzaTfmfMkt4BBnu7hHDIqF3gyfV5Qz2FdI7Cd0k
9V25xTO7MwFAnaxUPhup6R3bBAkxoHnrSTLiU4UhD13KlLUnzkT6481jIbSyeuuVy5hVJYS7pO9M
fpqtsc5GZuj92JkkQA7Twc7HC05wpAXefIiGAScuNM2lQ602ISbiHRilamXEI4mVDlktkfvmdvXF
tLiCgdbfWmZUvIq9vfJ63lPTiJ682tU7gT0F1mq2Ri3+ObaWBqqeLdF3CtzTqwNvck/oJ/uQZYqL
w+j0lzbsG2THFXjrV1FiuAfy59ZumNA05fpE5Jw8FK03X3D1xus+5B0NFm4JAS3zeWyKCIFaQbKP
a+yYIL9lfnTLIvK1vf5P18b2e+H66KVS6KLWuEwRDGPVCKhjIpj6Hesp/mQ/ffCI5lj5JnwnD3U7
Zugvm0itT0gpqCRMWOeA1UnpLNgmFkph2oDzvYE1p58FqyC6bIjYWRlXhwgj+K7IuwQ9MDSuRLTz
mg64DYkSCqHp4JR8CVCJHEpBUVGYDCeLFt2Vm7BSlPRTKB73dnuvB9U/BYlP2JEenmzRWg/kAjwp
bRcU30H+Qkm5y7WVHNxO+UsQBzLcvKmPTpVf1ZzkvxhD/SjUSISTYtJV9MPFyZDD5wTCaOXjRGux
XHoAxbl7ihVzb0bKksGi6xkwn2UULniw+1RJ5gcT81rWBOtUOQQrsES0W/MaZvWPthdv0ejkm47t
6dBcUvHoWNU3mQEBqy62R6ZfMxzAk/FCDhDzSDTisZGWuyDO+gfH8roHj6SbPs+DK3LpjIky2WNM
dSx0tRiuhqcwa7fAbSws7c/1QqyksHDWBPH2aKJRpdlyfiEnQd40gkbhpOj4o+pRL20grtJP5Fc+
RzN1WD6hxU6GIro4AslWE+XVJtcVh5rf1DuIgCvS3N7/fl9eDCG9iE2EzlHTHDCNpetxtg/Iob19
mND2kfSIjtbApL4KBjfcQCFI1kEEYneAgOb57vg6khlRm/bNblG+pRV+kbL58Ba7eoWZH12/+Usv
dtp29qqVM+r2GDrduags4pns2joQ6bi2+8DZuU73FI2Juv79gkU93Iyd39ztc6mtmpsizPZdvYSg
FWH7XE42rHTNqLtO8NIM1hQfgxpqw9w710lKngCA4Q+pLH6afTWdTT+/q6DP8NrkJ9/heRiZa0I/
5E9JkxINLLlfxJDZ1zwgL6evkwt+FevR40G6TiK4m+G5w0lwyvnL+0zmcrjZJ6Me7WdyfTM7C/i+
fYmWCnm8j3tzM2bWzEbdsNcs9LCukId8MJARrsNxZkvjuGSwDIW3cSfNZF/m687KiQLzPAlTtdpX
3vDqzY7BlpKlkMvW+IrpfddEVPq6uhtjkt9KJOKvcQDZyy23ZQCrMvVleWW8vvVVbAPnVSWWBF5X
HI7Lvj2jiXPqTQMV13YtedYpolxXo2Ka21cIHR3TDtrptA3Gw2j3nAfoJiGJjUXRfZYpNDOrSJ/i
EUCsZQTNG//AdQrYGlnxUVPdbAG7Tsyhu5gIFocN1bIC6VPMnxakpefGZ43UaGUBOZrinRHHlPd1
CLV0kT3o1NjZKLcOdqspTLQCMBtPl4rwvIOe5FOuxEiaJkajUS3NAziJHQfihXKHBKQk7qCG1b8r
3TC8W2RwJD0yFsZVfejbA+UMjpFyOkjp2ZdIP4Ve5ewFFe4mBo9gh0TLLQY3z0zSc9+/O2OmLrIK
vgnsiq6Y43CpegaVw7TIGs2SzE/Zxgy9JjTeebWfeYSfNbI+9C+xdWiEu8kX4//fL9PEjK1gG34s
29rcMdikHlFSn9DUaqx7ndiDM9vEsmCmz+J/7RRPc4m4t0pxB8kS3kaYEz+nsvnFMAG8xmE5byrb
xpeUB8/BZAn2SCjTJjDZd9x2PwfGn6vBGMnYHXO+QJzACTm8mP7PWeTjM8Q/cgjhN1YVxY3vZZgV
q8bZBW0t91YLpAqjzj5IcphmwvhVRGzUzNT9G2VBO9Wlm7Sc44smMWTbZ+3LVBrWOahQ5aZhOH+K
HlaBm2rumnq4OTZvMepX9H9bN0iAgHkNnaapLA5SEr3TEZE3YnfvoeQGhbbk/wjVHN6zEIG5avds
RZ0jm7PPrl5wrEngvIVp7W576oqRawqraFzdyT6/5IX1MDfGfBZ46YOR/Ff8hOLBdH4Hjlvd40C9
u4JBXtwj/QGwILIHK66+CQNJVfRew09YoDEeQLtUbaAVFC843DyeRb0NyLB8NnR1mZyQjD5grsIH
HGsGeb+eVJuyqFDmai6YVnHw9hszV/5hTonAnWZn685Gv2tmy9+GKvf3bbEctaiEcJNRaoZtV90h
WltR+x2I1uUUsTD8CbXB+Ff9Anf6Ib23BjXrjqipb10M86YgBKlouceGOlopq2pOC6v/kIdnAkeD
303hw9Cl/kMCkiD/CEwQaM5TpDsQFFnwWKgSR5/pfRJ5VRxAxsb4LwwAleDUz52HgEvpR8/e5FEg
mFr67dbFW79LakE4r4t6nG2YOvrzhEtQWqxr8g7YTYRSox5+aK/DWZAZeJ3yH8SztBfmkg+uDMtL
gQmuwWe8mYbgrox0gyuJOWyfPItw3CKZDw+RzSfOdpz3MeYTmKI9/kePwr2qLuwLJTqUDO1/OKG9
cVh0NC2claIUGB0gTx4xZNzh/ntQLukxHAbhefSYjhr7dQ1yzU5JazEj/exUpr1V1Ff8ddNPMzPY
EIflS8ws+Dg2PS1tpLfIA6cr3JfFtYJqz0lK0K0IGydvXie5bh6kjwya2hU+nRwIKn2rrEO1VPgt
1OuQKGAkS86S30VOWNW751iB0qOcw+Nt4BZgTwlhP3bfm8T4GdJ+n1t/C0Lv1LcmY4aKkMqg60Bc
sL3JojA+RY2PcqdA0BopuzwSX7AdfApip+EdkmQn7AN3yrh3MsEx3gHAqMdbqci59536AUNvAbfR
ORI/2Q+hBTSFtWjPnHwhYZZvEYHDU20/FQQFsQb0V2XO8g0UgxCrecrxn9LnVrCbZW0kKNjjZE8o
5ymIBNYKoNqFg4uCgf/rX8zWfxHJ/j9EMstzAmhg//Y//vvP8b9Fv8v/h0h2/l3/yH78nziyf/4n
/8SR+f8Qge2ZlommUgp3+Z8Nv5v23//Fd/4BiVFKtsaujfhkIZX9k0dm2f/wEVwCMfMZ6Xmwx/6D
Ryb/gSeC7iewbJ9T2Pa8/wyPjLGi93/xyOCQea7lmrZpOp4QHt9f9fMH6VFR8+//Yv1r0CljSFOL
JTZAhbiP44t4z8UQXvN0cSRbnYKwGlKeeNgr7BmOcWqxKeGJzxGFv8wxPMIkfknckvFxwvUs2XGs
6haUdV00xH0vtPmQzLmD9sR7hPJQwtw6yQR95tCAyBJ5RhGgeZZDh3nqPOo1uRsn22zOvEqqImIj
SskwMUcd0cNKd29gmaEFa58B4ziPdJ5biYA9cPS85eZeOgqYnC7+zKHgxImc/qmtDnNMoL1mlMuu
D5SPno1zpbItMMfyQlosV8Zw9ebEOdRzm0G11MmrJ7nfqu5liqafY+ybj2JnoP3pcMW/125sonLG
71fCWuT4SF9UBSE5/jsdGCZSHJZ20oRSS8ons30R3MjecmlcWwd1AilyTI3jGzOHbM9w5HmRGpxc
k9YHj1/1PIv6rRxLcr9AC5wYCB7mJXGrrFMSaM1yk8ZjRtcWDqucHvNAt5pvs34oDqzMSWEDhM5+
tBC7lFiUEzoWGp++vxmOeRqnd2hO9XtcF0+Lt289VAQ8lqUW2zCpKW9dhn1hpMmNluiwU4o2LR22
7Yntr+PRHdFu6+NQxekno9IdfCX7TORGvOsD0hSDUgkWavoC4zX+yG1i4ft+FA99Zgv8yRIaVxt9
jJNbI4eGtj5bBeayZiSZl3CVwDQuWiHxnG3n1WbQR/aETb7ZWBBdbRcoRo0zlrDwDG1mHYQxsloH
8XwVmKR5BCaVBM+ZHdQeFTP7zayTbyZhao+IN5yrjMyUKID+mpuq2Dp+RnaYN1R7u08+Axnvw9TN
b5EIX40GkQ4JFI8jvsD05oxD8RnPM+HG0rW2KmkhIjM7khPrDJp+3LIoblozu4+FJhVYwXjFITmh
cGHCKEjHQBPOPCX+Tns/XGMCD9BlpgYSDGvf4Sr+X2nlwpVXyUz90OtkJkjYmQjA4NUwuvQ8G/wN
Uzwe2yt5P+NL3w/NrbGNFZEiyWW0BZa2Rm7LUkTvTk88ylQ1WxJ/qUsKt4a2VqLE0tmnS+tyyhk3
EiU1PYFkInQ+YYDdaH76VjaxW4RX7OtZXrpoQoWLNvYYV+FdVqF+NP0qAn6HFclJg1+NsMuvqRcb
NxuRhbld6++mOkq2agncoHX/7VvVO7g9oCUjiMDA5jnNiszbta2S19GIkb+53lMCN/kBhYm4WxkT
fndap74mo9Mb/XMPQGA3SBrdqKafLwi8PgbsDc4lIkbKm7bcWqjNQDykxanIfIL9UPO1veccg8oW
FxtdLd6YL2mk4+NYQjpFDkjK2tS2lNy+CaYe1ciQ1hviEl60VMW+GWPn3LcKfHKPKDe22JkCpSft
xgOuiuDp2oJIvvoWcm4sjDiHSr3yxjF4Lea+AbIlH6Z56J+l5hvO8XUeY+JPGx+Wgw2Pd29WEM8c
Nd0AB+Gw8libIzdEncSn1gdoT9s07Y5RGT8zDFIHuUBibP8ahvJx1EZ7XGb7PYjMBwNc72PqqB+O
Gm3EWoHeZEUBYXvilapsEIDanPG4TcAN0eFObNkiMFaW3+yaur8mbJ4WEs03TNxg05MzsZrdwjjX
liay0VevdozvfkiI2amcj5F01Kth5u1jGyaHJiPbNbX9CXW2K547Ywn8KeyLaACZgMOr9jIb7rB7
RjK6Ri6LVgd0wq61nonlfQ7RLDIoQz5tk3jtLGd7xJUyqUIjBByrBexOyHzpyEdI/9FOIM3jjSry
MxtjNFZ+t4I8wtAyz8pda3XDNnXVR1F2L/Q6MZEtsV4FNiP3wndewpQlo61iTP1hOD0M2t5ehCyN
Kx3IL6sb56emTjFZQcIX8HuqPrQvBsFaY2EQxZQ1wS5lHriieRr2/JvmbuDz3nokdUBvmJM9E6F0
HaXDB3pf8ekO0wUTHzvItLMu4Fja9TKse2kb4zBYADYmi8WjbyBsgWpJ6e0YxRHQ9RHPb4ufO9wx
8xlWDCWOpujDx5Al5uyb2WsScBn96Ud+yaZRbXAYpI956kH/Ft1mwiR9ITR4Mcf35cmS6H+oOFFC
Rv05xFrmK9HhRagO4IANu3WuJW8Y4A3GVL39UgLxctuQ2G+89avZIru0TQgqhq1sQxyqw/2YNLSn
BMtHISdJiHSH2dh1kdtbS2gErMmJaF0P2tyUu5ssJowo67tD34nqChTD1wFjJg0ngPvoUqHrZ1xk
c1nFfBCDFgN7RO5TcPEqyqxf1ofGgU0tHbX3SFXPDn/bYwWrA/iKQr9fmtu0ba4tn8x1hCCMQuU7
WZDCHVusXb5ghpsFONxDHs4hEPsLijgc+HisETzxBKe4UgCLPQW6GE/BTwOWcUxHzEIevLEN57hd
gMdyQR+7CwQ5X3DI2QJGLhZEsuO/cbPJi7nAk1XfVFvDiFjlxUh643R6UySnXzKlPVSYjb9Fqu+d
yPV0FjSzqfPqhAEWQ6eC5zxBcGaMz3qbh/dhyghGHnEXoztQv4GCRye1QKDVgoMWf8nQXMwNXfkR
FnZxSpYvf3/VsflYKzzdxgKZ1iW46XIBT3saBPW0wKjbCCy1D5+a8CjkcAuyumE1M/VArJltjjt7
AVsDW0cFbbCx6CyI11MbS0Q0hA6jYyiIx0qGbT/OAyYSkNlygWcHC0Y7rwFq6wWtjS28Pro9ZhwD
qWi6ALidvyzubsFye/C5ue6zB9i02TqagHfHIxjvcQF6YzSMzsYC+R6gfacL9ntYAOD9ggKHldXu
xwA8uA8r1F6A4fmCDu8WiDjE8FUKVXxY8OKJuyjxl6l9ERjPxO24x4Y0RV2rZg2WEUgbUrZILshy
Cbw8WzDmQwvQnHwVY63NQh/1yMCKeK55pxcEurnA0PsFi45t43VWnjh5sfPHmEglmoFgM7T5n+yd
x3LkSnqFX0UPIEwg4RLYVqG8pWf3BkE2m/AeCff0+sBZjKSFFNprwxj23HubVUSlOf8531lw6guK
TyEGfBEs3ON2uSda+RtXIe4fiAsnbwGzZwui3Vpg7cGCbdfgt7sLyL2A6I7RhqreBfIu4J+cESbu
hHVD5j2g4FUPFD4sBEmXhWzKs7FxFnT8vEDkywUn7y1geY4oBCYX2Ly2YOcB/N+DhR6n2xTSu1UP
nN5tXw3ZQB8ws5MA77g1F5R9Pi9Ue6bzhIYW1L1YoPdgYsKNm2sE0TyCPCD6yudZTmBXW+dbq0W9
ApOen4rSsRl8Krhe7rpmIbi2c6muIMruum6nvkH0YstRznvAVkF2EujYKXugNsB4Jt3uPZe1A1Gv
IF5AL9vUGjQ5dGAFtEevbP9EUaVuke7ugiqjOyQxd0HnYKL0qgJjCD9CGrbd6WdUQbIh3uqCIaTX
yW4vZqg+rKz6TSuabWgRkaKSaKFpsd9scbwEWGGq5qFl8+uxkj3+/FGW6mAKQsq2f75lAr40ZAzO
VkyEyHQ0T982FvFpDolfTvoh8sjCZDnW3IgGQx8355pRcvZZdOldYsrxHcdzDtXMNFe5hYaAMIz3
0DJZASYvetFsThBdgDXEgNt3n2ngS6A7RW7aHkQfBntRM2WWMHcckghr9mZOWyNKFwIcAapZiRdp
z84KpZbfN/bvFcLULyB5T2Zm/GqhP+1+/gpuJOcB4IKvMV+NB9c4Ii/wD0c6JWDWcK7asdkMOWTO
WmdUTTA1JYZev6Fj/AHQRf4MEzGOq20IlCsuX0uMqVF4NAfSefVTWlExYNJn50ZPfURmnNklM/lN
JEgZeEV7hJHWbEqHrTVpYNA08Pt7RftxB+ZCAVX31vkYAfWoORJMwH1rEpZDmT/0Yxvx7JTMOPui
eeTYUT/WLbzVKOe49q8/07iQojsyGrdjD6Ep+g6N+i9VQG9erh+ofmI+NRERjTiXdVH6bE+sAkkH
GyQ03edQxj6qXXTtVW5TAZ8f2SHqFyvygkfyhLzron6JS/5ams1Y7l2/ZjUHqAhQaYrMaj3+nRTD
5bVgO47GerqZSLePWSqLMwOgl+Hn/3QJPdgxI0IrZigrImNaW7rSV92g+teaTLobX7CjRACX+ezP
LoY1y60xYpI5ob++om1gOZaLiNaPqjJO2dRldypBYsLyGmCpycruuoYKNP80cNWJca1zGp/aunJ2
eafEVUpLXEeh1XsaKLIFN9kintuIoDgk6OlkCIJFjeLcrgW+CK7P60zxrOaWgseqio4/3w75AMIv
xiD98y1X9Obghqpd/3zbKT25Om39ioU6eJosaPuNwbAu/k1OMSc0Efqta1ZXBOvLHDbN088XkoEI
lr0+HH++Zf3Lj04YAiKeSIkLynd2CirS3QHpcJPVYzCGyV1Q9wAJtn+JK3Ls2ogG0XSi3TgO7FBC
NFfKRz4LVwCtk/Ov0MCD2CfDMaA44NZlVXzj8nNqojHCl23Ufk2BtZYnzoVN/t3uEos8o/MqPOJf
doftnM8G13FvLWTi+jhT1WpyHPM+TP3GfbPKILw3VPtkWm0dreXQPtHM4EPW0NYSthE3BZL6NavV
xaXI/ESfA8d+ZPB/fqEbDaIc8DJDjfXZi0SxL4bxxtIIjRy9gHgGf24X6JyZ64CPc8PLz5comtd1
4MRnQsPesTao19Wg4AEXqX/P6WwdJlO0dxPVg/U6udpxSBMy9j2urIVNxDX+g3ifPP98qT1aEPUI
QoHgDWfs3DzjVdFXdi2M48+3sUMWscIIvhkyLSd/O8Rn7i3DEcSsXNUNXc4d8uctjUwmd4b5/POl
WmNrZHisnOxYgTN6jjOw4xTtOGtbJ86kaoYMqBEE9cnk36YsC46EDW6jPZTHwO3fPF7TI0L6JR7Y
h8LBDFEZYFG0abcxJMVWOSmgnP4prOFXpqPBJswfCqr0TlEv5B245UwvdDF/jvSD49yKXg2FECOX
G9nC0hPe1D1lLdK4CxXsD6O9I8jw5t2OKB/lwrfoWNkZVSm9aGXm+VxMC4QhbDGBeen1cfzb28Q4
csYvGh4snq4Zy1SgimtKadJRdxO1LctZPnMJiFaZCuK/BgjgzLbm89iCm7PnKcVKJZCEQh3PCBDZ
o3Qaa0s6DOXXwWwyFVfPdrMVQlp27gobY7nRrXq66BqCFj4jQW6iFQPBPBIfgxZjzofDSH79rSs1
k6XDnk4MOJNrJqPKJ9Qd7swRMT9KLPYx7hNxBgPUs6MUhmreX7Vo8Px/NxIh01RvqQLHZwmzPPwT
JvNeC2GFVW2kVv9uV96kq0qRFi3MP5FHcLBW49ZmMLfStE6ukxquTED7dNOZv/5fly6Wvov/TZf2
YGn8T7r05eMrmj7+7d58fP1to/+iT//zX/2nPu0a/3Btl2G7QAHmCOiK/6RPo1nryMIu8qkw/iVP
G84/XCyUFFjYroekbP5LnjbEP3TpUKWBnQPByvTc/4s8bdvWf6/LgHfgoCwb2DYlPCJ7ka//kzwd
M+MeWcRaAP4Z7QBBE5JyHVPQZk70KKPhRt3anKbRKberu7Ds4cFBlztGWDdnRxzMADhFX+k7aRvT
0XMqjgiFeZUpyA9PWGtO/ZbfKTn51lRU5zjPqm3YcWMVk9JPA8GUU8P2vqUauKJOmQCQXViZX3Rt
wvatUdK3XIhka+PEIAdCTbhLA5z69FxHw0cskLJfs+x95rP5yHyTJmaZtbuUGeWmDXL77A4qw0hs
LLH67JmesEMQFDByRvrD2Wmsvcn5Eem3ZKvGonXPC8iweYRDVlQkHuLANZ66FAOlK5ptpLnpb/uP
7nF2diOVvF1ity9+eVp+qi12tZjNYG+JzG+l8RpE+7Ydkaht+ceYP1LAjlvqcoY1IOM2GLF1jsyv
Ccni4z2pNvsoqNRbka/6nkHErTn6WooJ9lBMr7IaL7UVs96NXPaUI+4VlbNDDMlqMl7JAuJkG/e6
B+spLAxg12Z4L7tzyVK9Z4bNYX3Qjw3VSqs54HBsT7u6SMjGzR5pBZyqEEuhAIVL3ONit414HBcB
IcVktgYy7xw4kb22taFvLc9duWFEXZ9QoY+/Pz3kPKi+spr62BTBNWpBzWVy0HcshtFqitU9ilW4
lQRKHIxQ3MbTbwjrECYUHMOwmMpleLlNTIxEAEXfzbx6D92lBxDPW1t+FiHS8FABaMuGxG+nrvXh
n1gXKU1r3TaV7mN7qxBiP3lbbi6HzxfRhV/uRNAxTkkam6o8ARdWQDPxwf10vRC6gB7She7GXB5C
Q85vha7T+5JU7bNwCnqSxupYdPLNFI775NQBrS7RgywHeSKTIQ6jwz1FxUFx6zO68Eya2HJZhOCK
TYydHgpQWzzRDWgeLXLfe6CM5AyQCkDZu2TsBC7ZqTsiGYrTZKgjFSTeipbbiVlvmEOqpawn7dUT
iS3EWVP8qrGT3UPMo/hIPFQ9hw4KD7ofgDb3Cif4TfdJuKfHySF3J3SJSdvU2x0OgP04RfPLJEnI
xn3q221bXaEVoMLH5lmz0AuSPjc3UUvbDabtgW6qSsfkFzS3yu7vSRiv53aszprauMwtjo2uGQgm
s9o7FLbXjpdfukLIQzKATlmg5Arv9wrD566Wpr4101lckBTXbpwK8vXdHnP9h607wd4ee1hxJekW
i7d0pVsL9K9JD4KYlzCCmTGRBjBg1IbVGPIjFjThmgICB4AIupytUSLuutJvGlKCyAHeyS0zLJIx
iByHzznjlDMh+X4tE1FsQU0FVxfUs+5V9ZbD7ECWrIO+WqYFPBO9v9rS1o+DLE/t3Mdwx/H895aK
meZkG97i9gCgSe21vN8i7Iq704IY1ItlCJ6hBFthl145Bpb7SKQQHenEQPUAZaj+1GgwB0g99O+2
zZvBwNmUw42HoSjSs57BzGRxPqb1Z4a3clslZxLMpi/jwNgr7phrZwDA4IgQtgheR+gVx+zQOIVz
nrk487Hw7jb9FquisZuzWchuzaH+xlt6Bk7ZrCOSEaLkMh3HgeNPEw48d1l2lLPHisNxpmlID1JX
rpXjQxBY19LCfuZmDsgRbF/sBqjj0HPL6xwZpNZB0wgwTSvq0D4x1xNJIdACjRG6Z8xO4DFD2WM4
AACKoNOUpnFO9YQOgkHKHcHD6CK9dG218rcJPh7AiWneo4zJhKniQ0dB3F6aw6PbDe1FJ4/nRxVe
K6kmefUQoKoKzGjTgLtIFs6fJSiXro3Tz//6+dJWaBAr4NvfWCaNfZJy86ua5NaCIgkb0700Thqv
bUMMr0H9GJND2YEipvgh67iK9MnFCCPvSZLy8Dwy/Jn9Vofk0zoqLzcoyVzRImQ3texa5GsmIPkO
pWhUaZ+5vq+pOJ3XI6jna2k8mJ6MD/jasELpqHlTEA7bnBHwMZQe7sliOkNinFeZSThN8qCtR9PA
Wa7wIo7GxmjKv/GMWanssYIFsYGXqtk1Vq1TztJ0W12i5Nv4RyZS9C43PhZP1mZiSseS4wj7gAvs
Dm7giP13w+XmievfWYTuYerCgyysU8ctGI6sd+xtMIOPraCdun/mI6SRIMpGn3zV0ayQyzzqcOAJ
ZqdYYEfkEK14liSrSPjKPGM3BMDKKYAettGE6Sxs37WSWzfMm2Gt2W/alJ5TUV574YT0lnS3slE7
k5jeurbTT8sBz5wkFuG76Q8xf0tHcG+D4Y0ZzYsefrR4kIV1mYvpxiWSEu5cXBW3B3M2V3oje24J
6Z1GcZPQnINIR1uJY43ffRSvlgDDegyqdxtJiH5rArQJHPZdV1kYoJIR7HkU04Jl3SBT/k559lDM
LcI35AI8jnKrVBuD1WTX722ywCLZ5Ar4OTTen6smJcRWRatIP/WD/DBKGxspnH4GIrq3NSr7yKJH
bL7zYn4JZbCbmvKTdtaJNi4SlJZcxoYuRk5Z2K+jpj9PU4XKNjpbVnTMcrNjEYaTd80e9VWZziFg
PBS0QHoZaNcm2bRg62arAA1pVVddVOFOTqhA3UIw7hrjOTZtZtSFo1Ztb39KO/K28QJMbsRL2Fu7
caHjjZHeAbz+Gq3gmRnfhIUTOgwFUyfXLK9mhRvHs4G6U5fOYLDDFKuHyzwjjnZlmNULPRCcEANR
7q48vjke1VWo/+o0Oa7CZIsjTL9i3gT1w6VzYubCgL5fBoK691zM5u94oHQih8VOUvzJMsaWRZSy
dVd5D2NUP1nRc2BzTgza7BX5Z1oxa7hTQniAAk9IK4fDb9HKrSwYLDpi7a7K2rcoi0Fg5gthzFtN
NcUElMpAYBnfdA8QgiTEVzAfx0nZD/souat8JEkx0BVgmVSDQNxHSXkx5ikj+4d/SIMAxexMv0wV
IQdyhM99PoybiJxD2sl9YRDaAWlbSQgvhNCzRe77obPZ3Vmr8n0v8aL3tvThqMerqBCnSov8wfEs
YAcxt04+sKSYakpkaX+Zq1/2aAzEHFqkvT5sNowyQTXjvnRi+iUD5gHF6/DJdItnlBzFRhAUq7P5
0zSNdxfRcIhAfwrjyyvRBQOa6qjYfk2WN6TsuvHYig8SFM5CmoKXYruEu8W7aTFTcIrgyY66L1fQ
zBvmxWvcWc/6cOfn/wLNwTAC9IEgFrbVhDohoHMyTAXddNP3lHhqXZFQ8eOCRi1uqTypKgW0DiLY
ESnJPIuwfFi7KwfSeoScm3Vvdjomu3lMHkMx7RvYZMWIFlZ7WFu0uLwz7SDGNCEUDtjPtYS4BNF/
uiJM8zWxM2AoxIWSpruNKS413cLYXAwWzGQ0XCt644QE65LfdfUhcxeS75xxoOxz3+s5P+U99ARp
c3jjkgAstQHBKhVsNCN3HgDY/JLwEFeJdDjIieLq8FSCLgTzq+eL/ouAISX5m+xPE7XzKqiM31QV
U/NUBcc0y0+jxYFD6C7tKB2sx5bRbBM13lnrx2pFPh/TPvnIne69M0cBF8isKEDmOkyt2MU2o44e
J4SjGCSmRfp3xAawy8r3qA/cSzYOpzLOCojVeBxqHSb/5ArlO2yyfOimt8nknZqWQVyumPgK+zvV
qf+2DH3yyVw9JjkJNFu2hEfiGldJ3/gdbKOKFq6AGf7Ke6884t3QFIqDQsDcu5FrXYrUZOA8JrQI
eGLb6YDcPGjclEFzhMtZEDLtFiXJAO5cbQRNx74sAalESX0Z2n54MLrwrQW1UNT87fVc/mk5OO3K
mjNcp/oHEWEGsAwsHEGebmrd/HQy/QlPCktCIRqfxsTBo6lMq2PfTwryo3n2AsKJAbTw3oVg43Mm
CruQQp7SHhBE1o7JsRlqID4c49za3aowWIDIkFizgBlSP7ubcao/PQZrZTZQLaHlpOCLnC1WUsSH
n8evtmYmP7rIISi83KqG1qU43LxrrZ5hYsheRFoYJ7rv4DUU7rZaV5zWtqEDGAreNsYbVqaNxGXE
tOU3hfQXcswUMoTP5jKFBgK46l35VbSmpAJGQtWdABcCjTlFkqJAfSIV3SrDfLrY+nhJZDe8WCN7
TmjiPhzG8cw85M12oHhmMaSHMKz+YPk/1mluvy3M4KGDa15hX1IhBstC8kuxQmVcCoe9MRDf0az0
ncayTK0WeGPgLiSgbYfhEAOp0ZbYxScPpkL4p5oTmxP2Eo2gtMQvZzt6VFZPdS8vf4ZkwJy9ZUoR
bdTM7qbamavXQGpVRTQ0xICQd1Nc1jsmz76rFjYuH2rfY1CynZECIaBFkz+OydtUUtQw9uNhmICp
1/DoVhWcHlU32YpPdLFbkuKdRcFmMr7ZRJmfqAui3SbSaaXRwHLu2sJqHw2gzpjT4VG0eyhIYpNb
ZbcO5IUt2z30oXYgJJps2Gw2htP/zatE2+MHZIMqk3LrumxLA0wwCCMqhtGMzakqqH/EvfRVqD45
5444BRoMizpq9rTMbRtB+VtTklRzU9JsION2eaGbeytqcf40Q7O2HO7qklyKSD4Tp7fJi6q/lhU7
/lzDZgbHuGpG4vQa87MI7ZTfcDLsaqNKVr3fDSwlPx+z5dnvo9YfyQWsk2ast05OT5hy5NoQtu27
FdYu8ksJPOThu1HAjjBsrcBLmVsvLr9DLwehGLofHAhMv8bvtx4z6HpuSpq6jC+GB1qvfuERgK0R
SW03ny2p5jtz2tfEDd7gVs1PhBPFpo30v03SfTs2sTTNg25So0FuQOqKDZ81z68yaRw4MQOYqFPr
CKHi2laVdS/oeE4kM5VaYqMg6p965cmYkvLSgptwx1FsWyFfMDrOAFPx1TtA2zTi2+F0mPrqbCON
+rScnkFyblxNgmIFzHbsghE8tmFUBzwjDpNk+5XZgP1GOHPD3fYFYF72K7yqwMjPUypfW2dwd+2U
8G9mxkZf0jNzYn0XhWxWU2uJc29lr73bpISW4pssW0CxYVlulNS/DRdAZoZ5fGP2g3vMIQcDvSHb
MVLv0+ziJJo3rQuCVfc4ps7nrAfsWYNtvQ1Ud+umB5O6D+4wX5/01NxOSdjsA42QVDFzO2gUZUhm
LzZjbo4M+Tj3WfUEqbKgpC1bLvEwOykEkuX0MjYo2ulSlRrMX7kK7xC2YbcG7reuUwlRpottnqzt
juYam+Znyt2EZMTL2S+NXhNdveoF7Rq52VP6VZpfCQmvp7nSL2Kxm4+Mg3YtIgTIE/UCFaq8gtuJ
V5R/PFZEEuCsDOJ9Mqs9igIxVbYvDLVgdXHsXHQdg9FIHZwWW1QVCOpCYLyHjoIAZXHjiB20B7Iq
mNVDK1i3Iy8RnJDua4m1deaJhboduUlr+qoal2Z01wpPhVZfPY0rbu7W6UPR268ZY0NCIp694526
KsoNHogYOSticefRntwTMuYWy6Gx09qSn2+uNhbm+Usc62eJme4iMvNhIkRlUZF1yIDaZl5BZeBr
a1kugSoQxE4/cnVg2nquY0HgEO9OO/hMl8MHbcKZb5Y8UsnSfohD1LLkM95KjUGNllsn3XN2qeEa
Z4rR9/SgwEou6cYsuQbwrpccGidyBUYdb4lzjbcU+nWs7PoqBWTNvmnNvehyTv9uVu2LCliGE5B8
GytgGTPZkm1j/s3HKsUsTOQ1FclveoLeOCO9uCBXII1x4HAYOXAmJGkUxU6z+fmPEjP4CocKXE09
Qqn09OLo2jGuiRGueFpzmCYgxjOmstVImwg7FiJFSjN9Z39w4F2bg+NQ7wTh3GYnX3PioFTuoZWc
tvT8o2RwCGFv+hqmjrRN2P6RNjixztOMtwGJL8Bkem1NqjXM6pn7Dkp93p1lkHoHrlktKtrsbUNj
8Db6zLVIVfV4tSuMPym0EeYdVnMSZv5ILdVvszqWwAoZe9k7QE1fKhF4afRDiAEpyLXntBvew+pv
Qjql5BSAbeVcjjU1V8UvM7eugLUpiOlNiD3y6kjt2RhI6hTx3hxKP6YSNyyCr5xW1NLD2BiYD/Po
cCRNzkL7Y8hfWulip3OueMbOeu/sRqgCqx7maqmBZKoy27fZmIbaenB7Mj8ex824MPakM9pVGPEn
bL3f9OKeGi3/U3C+W/WF9RDSiIBkU79HWvzJhct1mTqNECxIdk9otZZsgbTE6MvwB+Jv6idmGQQr
UVnXPGQMSH1sTlMva5H77I3xh7pOLlcyyVtEMcsDgUV6E+0CDWj5OSQcJ1QwYqNTm34XUFx4vPAG
sGkR1ThQ7vLNck4i2rQf3NY5WAX1qe6cfIZjReocx2CTfE6lvEaI4ywZ3ldtq22UxH8BU/pBzTXY
09G88iH+zGXO5Z52zTn1NTOCfRApHtBAjz+YW67Lek6ZkNeXqt1rUlBwHOcvo2XddDWFN7v09E1T
cWlpltka5pm1Y+mEk3gPrRrPC3qsr+kOL4mHaBUO7XsU8qkBK0S3BkEx3lqrp1rA5s3CfHIcI1Dy
If9olfPOF0nIq64CfNQdKzHanSqDfdfwxnhzuVVetkiWTXIaRj05yVgXGxeJExEhKW9Kd32hReEj
V07tYQqrYs+pGDkjq9obUB1iMTF2yYJHeRWklTjUBM6Y7DYEc91gPpUswpSGmb7nsJpHKivPWscX
q5o/eNzlsV1G9FNjx3R+EFkd2JoBucfHuBfYVwPLPJUCEn9sZJD9f8A4AAX3bk8GuK7sgpMfDFKj
lASYay96GiYaD3O4pL42lBewaeM5zcWwxVNJZkC5gR97o/HSq1aAnhb9YUqzp7oZsxPDxgTnpvwO
ODJQLlneTeViwkvCvx2dwDtAxFwiVNJvsnbATVj0kI8JQUXlvAO7cIior91YvTWv1ZRNh2aSz25h
coGKwGmUM/JWLR2EPiK1F/6uGukVRq4m6JKsA6PaTZA+mwUj30UlhtM0UTQGad/s/Ff0h/QwJzC5
gEx7nGhjHGlhGeIqsGnCckMGDHNF2ayY5cmjI4AdytxFJU0yHsTTUzEseBWISYlhlMcGSb6vu+5M
0vx3hVv+5hV2zW8JvJnVe1e3eOKtuIyzPuwbWxyGzAJAOX2rwUiPWNqAFQyh2oCv7rdOq4GTcHoS
YnCZkd3iyd0y8a6HhMz0YNUPuDVWqeX1vucOtG462cWstfhEeUKw0vM05/lLuMPXUbepuYbUJWJ/
ljEQ4DyzkWnCb1NOT8aAsa2hk5Uw26COysC/oE+SBGNz1wOGCvD8basiCFw7xMI6GIz4nR7qCWwh
6RXA/yRP15wIPnXDPqTVs02wf9Pok8deqkGOHZ2HQUs2EtzCtk1yagVaE/JQ7o+8qLw2w/OSmFxx
LURMSZbQ36hvvTx+RzI/VWEIGjOKPmwXbLwnxQHTh8F5wkCkc3nCFiqLu9KV3MyN+pXHCOXkNgnD
3bPMpFe+7adtf1LTYG+8WOMckoT2vmmcm90IwcJU3qv0OSooFA1TrdnpmvVORnlctTm3HooV15MN
QWHWfBNnwlLd+5JKik4RgPeG08U+Pmlry8WqTcseECM6TSVoNx48oi0Bk8uZpSrRQf9GV5E4tBkO
A2cs6013qSixGs7wbZ596MVbuhB+3JFbmW4zBEzuugjzw5L0AaWTZlx9IIvN9pDuZG6aPDW1TYsW
boJMjy5jZv02vJj/fK5/1zZG99yYSdpPs/FqdurYpCTLCS/vEys2yCQ21CKidOLAtU9ZkuxRpAfa
ppnHVRbY4iAe8Zl5uMzNDmcYNWfWyUP0Ynn5BY1Pf87N/NWk1U4ziupDVe9AmqxTStV1g2P+iDH8
JRnpOGRyeSAyY2x1ctisrlF9oIxgkzPWvgWIuxsgCnGfQSZof2feJzycEhIuU7lBq55c40FkD0M5
g6Wown2eB5pflvmITIBsTocFlmW9+mQ/ovSnsLj35mS966qj1Vp/sZR99eh2OPCx3rYU7cG4cNkG
n/UeqSlkGEu+SJzwzVg712LMhhDTPdrLSpXZqIllyh2rzUhwGsQYtnqjjUcd3/SaQ/puZmncweGG
/lE0927ijc9qW2fURJlMaTd4q6BaOlMFU4780zpyYZwOY4L/EYZlgxMLQhHO/BgSrQ7sft8Owd3g
JLufAkonOjd8LDVaIGoONTgPFePt4Qpiv3zk+rfqxBDfqCn1SHqrXcPN8WiP2gd1J8WzkbvrIY6H
g87K4pRNdstI3HcZqKykoQonU/NCSLAUokHEnlzGIYiPZGnbApQZmem0jeOWAE3Fa+rnYPK7iKqi
qmtLIuwQdcbF/BVB20KyHMWm4TB6BDq+KY2x37VOV0K09+Ib7zgve5uMifqLNWllmsuAaCyce1d2
ybrH5rJ2WnvcFXO9HCEbcQxy4ImduyxEBifoOOqZUSnjbN1T4c53b5DRrSsR0qwxuUZhfndqhszx
5DCc/o4Txd4achWIh8BaAWM9y9nWOJcRzPAGhS3drKN1ZfbGzu4W1kJGXoCs73xjyhTyAxnNbgQF
WbdzvgNU9KCYA1066bwijRs8QYOien1fuWb0Qf289OP8uTbScaecgsGqSbILO/AuTPhUuL0VbIlP
oxgn85sIIp7ic9sL85qjgfrKoJUJzqnmO5Yr9g14jkYE87EnBrchbVrtW5b9WdPeuQW375xVvdWs
rh07yA0wI9x8gkXUNbTHWnW573ZtDn2OtwzNecdm1X8YHUZcZpC+Vnge9IfIOMQwHlC2dP1GKewM
xKSAUExJA2n/o6VfLGll2GDls4UBEy6Q+9yl01VoKvAVdCcuz4yG5gnDQxM9OnXylZb0iaSu1FeO
+oPrKD5UuaD/sEVQHonVQH+HCaSc5GuoxodleQEaN3At4s/wTruYR9aEH2aQ1yTakONBZp+DzCac
RjJpIBpG5c0G9ttvvPEvhuipy1bR7xJh0GrVgcPCd+zWals4l7YEDNPNebUFh8EFZIF8BWynLQXb
DGtIpDewYe3D0OxdnSh8XNoEPhhzumEKZI3pJjS29YBZaufp5oQNElqqV11qWbwaPIJIxhxfIyP+
4haYkQbnuAgeYVVWxk2Ed9vwfKVX8zViYJrp8wtM3l+uRmKenvYXC2NEQJ7PZ571FtIgseJ2elD1
+IAxVa1xQpo+sRTH5kyqg8m03ENMZmFKyxhKJMy4Gt/EIEELl39wL/K5cGLjNMxCvZnVawHX4D30
YvdQD6nu/3zbGdoLcarsIBNpnfvW4oxkFhh0aJVc9Ub3CsoqOtZjJf0CxCZ7PyNT180w8yi4aLR2
ZjrtB5gzBcYVTLPfRQavrcOx4BuONTy0XUZ8JWdZatBiozkNX7tOPnp5690LjxFcTX2CVqX+YHIr
alscwx5HlD1HzvZcaoE8FRyhPKNDMeDgktpGSJdl9h1wDr5rZn3WJ0b3iUd1PcifNxnT3ugJGkKZ
p1oG8A+OMBrJSjaCbtM7AZivpUhASy61o1G74ZT0weKpZ9qi2Y8MfXjPWk5gOcV33LFIWrAPo/Jb
v+t62MRcNV2wlj7Yi+8hoY3Nq4P9rHHNyVib2eUj9SsOQYvMDwkR2Bvqvv2EKQBEuzi5RWrt7Dp1
GY9Zlzzu4EkP1uBrwqr3pWj3dRxbB21iRmjFKt3GoQchlqPhPQVHLIbky7QzeQyXqXrRNLg5Vc9g
JLTnQyWi9gC6iygoiYq1WQjzJSiWkHuqLi7BrsUDYD5o7l4oRmlx3jSPZTO9Kk199Bg49lw/8m07
Ugnczs9wQoIjdusJrAoY74z5tQYpD5R/dGgjgCZJKbVVQ2/GtgAVlcrcofD6EkaAqQabRoKgC+gR
954j5YA/0+d3WiuKfZvyO7Nj8aDn3jVi/HBsmIOt8jZ5qEBOPRU5mCy83LLtoVEvk1RBQA++5z0a
OEYNHDJ2XdvdwqjWToIoA7rJjt9CT+Vg5M9xoeMccy/9xBCTI3a+rTv62ilrRncBuuuoONs5SD3r
EnqYX4aJP7WoNA00NF7DH14FVQQpCrYq0lOK193PR4+EidDS/ZAuLvEgOwKhLe+deMRW/HcgnwHz
r/9rN1jf9UH5ZjhfQ8M29xQAn+nii3dyrNUJL2W2FtM5Hbu/IleYnWtuoAVhvnJMg2vaiv8g6kx2
I0e2JPpFBEjnvI15lCI0prQhpJSS8+xOOvn1fVjdQC9eol4BlcqM4ODXrtkxqlT07r8PEgAxnLjC
3UIZmOC4LrZvyNSbHT3q/V0kEgR2GMqDl0vIILNJS4rijN6B2n/97/92dc5aTkMp7YzAvopxcK/4
o9cxkjMsDXtNl3C0y5JiD0rzWNqtfy96vtKx2ZsFIHUbUQrAdqFObthAiUzfo3kxr/nBeB546G0A
vQWXIEzv4zQyKnA0aJcCyjgHOpc782dLlRzmHhwqMU4p9krzd9i4VLimFLt189IDigi5zxNDnYXs
NlX+Givl/4gYdEbSpcZTgI6wV4yVVZsFR18CVS1zYW9jen5WtLMiSSdztG0o9sJ/a4RrLP/tFjpg
x4YNLU+ExjXKhULCtvpz3wb1ZagLrn3rUGX8JFzT+yCi0juWe8CY4BSnmvreiC0LeVXgKYj6V5oG
mAlCLjWc1juv6im9pHl2xQ/Id0k3gEQNxHgK4d/uGNDwR/hiaxm0Oekmbdfj2Nx8FVYPlR9/p9Dg
1nZvgty1aLtRoMLWQLIgRo6DJmdn4cPoUwk4iqy3H3CkbBpFY6YhHicRWY9UDokuuA8eOkMTJ/FO
1uK3mHT54LnO2fd7Zz8oRbOpqo+1k3ypP8qUzbFkBmGpf1GD/ZNGSu3GlDzn2OKFLyjnaeP7KFL2
eiyFTjA87sFolUcCLYDrBoQf03NP5QjrK6AvZVu5kl4qmemHkAtnF3Ij8L7Pg/cMtQ3Csbabm0eQ
Ds8NQfs2wv9EP04tfXdbpkKdYRgkT7njA+EESBDl0SdIwO2o3PxSEgGCHYUDZDQlQQ0Dn3ZZdXvL
jfSeVektzcvq4f9/ifL4uxtUfigmHiBIHxO3s4JjC5B651gUKJURcTdLx8yeFr4mgygL4c0Xp03G
B41FYs10L1AVM47QvdGTknGxRs7JT1UR6oGsMNxwPG+DOSnv5Vi9FGP+2qZme7b9KbvPDuMVe4OV
3UfDDfjPOgsFZlPBiiNIrOSaZvZhkBQTlezAqiiwH0LTmh4IYIOZPg6dfKpKieBSsOEWS1bVUQ4+
Jp6WJbKSU6GHQp0yN1owTCWnoPSoK06qf7aQjyXuor0V+Tt3Lr2dJgHF6VQMHZ2irLiQOT7jqb5P
VvBmcMUdRxeBP2V8lnZQbOC/0RyTxcGl3IwY5HYiV8+krT7g+uXPsdP0l6kqHkly1Nz6mgWvnwo2
phvT9q+UJaV0SPi3wTKyDTultV58s25oRmxvieGLCKMaEeZ1xoY9aLw7BRw13QVWhUdoAB9c+Ppa
R+mfEgVypG5zjQMKuSa2vgvtNlduaqxbCBFlvJBTG1iNXhQujX3MITxekwWCaDt3SBwBpTUenS7N
sGWOJHcxuDuKSW+TRz/JmFkW87c8TvVHP3LmxrLBPDMGN7xmZ21z0qC0C+97vstzj8VqT6NuNomS
guf0a8in4J4M9nMGmb7zAlojTWjLsecL/lLQ43Hanhlo/rZu5lzK3Na71O0oW6sb+9R1E51Nhd9v
I7frtroajUNuIwfQxZE9U+a0kp6bXLu6L09Oad/kmPavOmJtxlXi3eOEkWbInRiJAX1A0zLLKvna
uSR9MlNS09mJXztQtC6qeljDr3eAxwCHHzCirFLWF+2gz7OonsEP2GvtQm/wBdQN6N1ftWDi6un6
NnuXmcxhgxqTysF9LZ76nkMdQfOL9BKuyfyi7fw15DTK8m04zFH4tViqZkxpaC4AaGV380X3yfL+
3DW44BqooZfGYjMY2gY7QF7YbqIi7Ibrbqr8ray9T17532qgcDCDXh63ei+w8T5NEvmybi9EW/iy
slukYHNYkNu17/7i38Y8lzt/ebIB4Jy3GrJ60z5PnvqnR9QIJtlVM3jGZqHsXfuAgiS37e+JsXar
1PkeEmIkedU+lmDZ8ew667gL/IPlAXjrU3Rag/LPsJUPrg4Xhm0d30N7huo1Oee5wVpSZDT91ZJ4
FB7E5kwu5k2UIKv8YPBfhwL0mxzN+r1d0nyRIFwOZgFfRiZ5pBW+yQcTudmJYx7pDpv0K4dO4GMd
rdMmy9Wl32z0CCV5hQpZ7kLGxntXBAXxKzk+GSDj9l0NyrYgEb2SKRfYbIlPp0A5KUxc5nGArSvI
K87P2VfaxZ+B994mubcaY3s4CiASeJdyrj7PeWhnfm4EImLDJbW4lx5ioyYT7vwai146NMlvxaGU
zQGrRewMvBjEPU9BIjmBcwPyZ6wGHbxxJQVr8uEvwWxEtKeyOnPbYtsxnawEOelz6kxfAycPSRnh
kx9NYJFs+8sH6YDzpq0PTpiQJZv/tJ364UPiG1yzeEA8g/EPSOe1NrJ7yHWNF5HZm8/RGWnnM+B+
rEJaKJfLnVke4zCtItwVfUdtCVMidvskeY4iWz7m6fSqDeNi4KmhO31Yu00Kp64ccanS89r5Kbt4
Zyh3hY39bH6uRWMerEQ+Iw1/W6r/Qzae74QdlBMuTFcfWnVbsGko58eIim3Ppk45cAQ7JxLsPHdT
87l3oUh3i5IvPPDvC8DNGOm4WSxcY7Kje3h8iJKr6LwMFwtN7Umqd/4cvIoOsISW3WMyW8dB02Ay
kskcGt+kEszl1bBEmljqdWBeqKDBP807fUqXroDFCUxL6QpYSxlb2b6gJMdp5Xj/4xQsmFrKZWlb
1Nbesd0dzDYmsDL+O2O32M2V/ZuK4bkxuNzjsv7LeXIzlUyKU4brImP501TdqfeS65j63YkyuH8Y
NUnkVv1waosAH7ry9/VCW3WthdgbBx5e7zq9ZKU94eGxjO3k1PPBrdxmBeF3fqRHLzGmW96UzSXu
3FttqfTglLE4Bm2zAQdsnnpjZGuXhPm24HizmwnV7nQ8fgVpii8imf62Ei+nWLyYQkoq7zJ9TJPG
YG1vAnuR5l29EfL/ZdGq+S1ghIAlOSC/1/sWGvi+t+nVbDjy2rUOtiMyHghSeUSoss/cx9lWpVO6
mjqPNxqvy5gLljO6ZVOXwjVo2j2U8GVxKCbvOlrmvBGLvAdSjHw79Ne0yPZse5pHFNDLnIxHo+UM
hV50icqMOzXmGMiV0XGSPcNe5v0wZLuyorcAVPgRY/0zkkx0yCXPQ4Vc09QsbhPsBw5rKZZv1Frq
tkH5op5IyWap8Y14Uwzv7UwXe5cOVFmbHUk0wsR1GKCTtf6xIQuyMcl66SDZen4BY6l2d2nC042X
j2K85s7ybP8jRTXZDUNSYWjcDKwBN3Fljptu2aYXmqx8LnZNKd45MT3NOVsvXpu2kbx1DoR5uGxi
1VCgkMgRyy02o6nmVOtTvUsMnR4KRBwdR/G2DagRg1IyWc2+LNRLNpMNSVxGjJqzY57Pz5+z5W4s
Wb3O/nQkJYvZdyJyk3Oms00JyK036MaLur1RdL+GnRobwwn3E1U04CbuS6CUyW/dOcl9+qS2cNiU
tkGtbUsRaNYUu4QICLRGX1/iaGZwpIrzUKuGHjPXfbQ65Z+gDn5mZIQVBLjbpINT5xT0EHngdqmp
gEMOZHZjgSChgmK29jQt8NojeXQy6/Is6Fk78dmEa2oV7DUOPgjapbrZZe6egMDCn06ao+dP55ri
I5wS6lxI9hI58FqcCt8e1oE7ID4W2/betWku0vrU8MxCIsT3MhE/Dyu1dR39kyVcia3xUpXj0yTo
n03L+LMwsyce2q+ZObyUDZHE0lhWw8VWpw59IVDvjmGRfPigsUXxlsfNSw/FqLWcZ8Y5IDDML3O1
ksb0XnfepYE3hf2ZP0D03lfqZbYtg5c9VwIvhR+zjS6eK958H19d08OtSnWa7FK/PM30zWGfM2FG
d8Ii0B7LJ7rm44OwKuxHWY8M4rTQtWEgqQbJuGWBaRYamEIN2lS2Ch60UR1mr3rR6Is64XfPSgse
ag2ooZyf6Ntb93nz7PjTvQjQuqNh3Ai4PK7o3huvu+BLa9aK1j+qVRDlEjBAg6SI2P9y6jw75Yn7
7SlrwapCOEIyFZsqokGzIPlzBa1RVhRDxCNwG0ofNJSb9lP57bOfKU65AncIymNojT+mXz33WKUz
wGY+yhPdC1A4XLJpQgf3Pm8xBJ0q6iYh/+Lfh/LkJ4bgOBeQi+lA/eQkL+kEGx85vJKOTz8dh00W
18G+8f3zTKdsJgFz+dp50kkGz0VhcgRuw9c9wWQjT6qFtVM63OLIfS+rfctIc+hN9hO0ySjkV6xk
JEcTsA8rDPgA2006L0FYp+uOyptNF1A0yqwFmoDZYefA7m/TW1pgSshj8JJTZGZXghgZfLXqb0Cp
YSGQc6hgrx1QVaWBiblq3rT0j9A5sCCrdRFpZ+v0HID6Ct+94jAqGJnTxNs1VbmWLpu1Kn8UCt51
ru4DporVqAHws6NaZcGJcXY/OAbivfnFBuZsqeo02s/luDAjE+RaXYQ77KXUS5TRVcAhfjDrHgiP
3pRBYew6CJra8Wk6weTX9WxVM5roOaES6ppaaKOyKI7xFF1aiS4dj2R9p4SH7JQ9VPzng+9wdBjx
mKKJAC0Xl4UfW041cIyUaxAj0Fuf1qflfxGYpLX5nwHDwIEnFmdfn75iJ+D1rN1PPVi/vkWVV6ea
DwZo3tMYJh1OtrtxwibRZnzzGFfBBkNNndwYz23UbAOnhIudYKhgx4wSHEqYdz3jwW7USmzBZpxi
HQeHeoyfVF5yXopYTQnVwf1zfnVD01MFWFRhcuqnKtkD7/zAHM2zefoZ4uJbOQlG7R7SUpA9mFjV
JceVqTWOcTnfoioHBpO7L21Uw54iP4gDq6iwllVOi1vc+6xbLqsRh8LaT7KPzK3i3eAJJE3X3kvJ
07Qomldchgh6JSJsr5nAvLD6UrprkRQpJmHx2ezzAbM9ez0MfzYhDUxUHPd4Go6ZF65lYoGiNvOV
F+dctGwmV65kh53Wm7otqOKZ6cZNoMTMkeSkY/w6WIbWNUH/sRphoBo4Huu4fu8Gt91bJqNJvGuU
32yjILQ5k3hnUZfGzjFJK4Tgotbc6wannLXnuaQjw+it7vmC5EhaCmKTyjxrU3rJttd1CemBhuLy
7hq6PNuldwra+kHEqQclyfOwjlCTTKPqykIU3uHDADK+mGhJeTuYAona/1NUWB7QKI42sJdNP6JA
1ZRCotnHnNOKdGNAl6WTmxWVW8Npx/hFUfq4RCtqgb0AdtmjADJEQtW5m356MqPl4ZPj+gsZdNLw
kagbFjAmVCqDmXNarkFkEkzPJaEewPNkNGYDN3KK7Ar468dJ0rucqo/c9n8SuklqkGg1q5JgQHbD
K0DZQk3fM/c9Ocj4HFCHUrt8wwSfvLVEm2uL7tvTJXZfke6alss8SpOfXsz/ynJ4Kh9xjizgdRhK
kg+1GaFjqKi9Yt/+adySwsjkaVGAyg4+YkV99soq3TuiFF/LFF61xOzpWuN1sPFFMf1QIwHYgEZQ
6UJARhLHkE2bDIwPTgQ+j8cBew6XD8MRTDqPv8W0bMxKzTp7AD1APnHatSZ/nLgFCRX5rJYUT/Uc
8WWXI8q1nBRbqgfGIKk2mel6Gxt3KnMRW39Ehm41Fk+1VQ0HrMdXeLQ9F587sj82956FObvFwlR4
fEXUIWNihAM0zv9QIF+zASOuYw28QYzQhRox+GvfGQ6Ardp1QlMFYgo2RCg3iv3Fknhr9BpTmlrx
r8jIqD95B0lfNB+8n6jTqrGhi67jiGqpa95xAboR9nSSUkxxBk1NJkhlmg679Twbkit55i6+xIWW
GzPAzGTl7opUAeHqaiZx4IqbKYa3cnA/fNnNvBuWZj5oMXjI823fXL22pSHF+nacudn4DfIFK9Ob
Z47FuSvjV3v+jLm5xxzgF91XFd1pKB8QfV8rccJ5O67b2Bx5JYMwYr27gUQt1soXvySsu5VrqOPs
q9+aFNZ+4tXjcRxalRPHyYpNTR5czYHyiaDd9OmCVn+JS/wBzFTQOKbyVJIkxqAb0N0KragAu98X
8zGVgueyDd2h9L48s+vvmJF2RlXAwuMJXxLRmFze7Jg3852Ispsje0orufi243DuZffkmnZwaLrh
zDzKQzHBpe8b0ORiF16/kVub/MWgTKepOAGBKX3umhhvtY8Ck6YLGjDoOGUM6aZLrg2sF/aKyxqz
ZBYNIJ1lozmctMSFN+b0inU48zc2omRt+l/eFHqP1CWxjmbwTImhxJb7UVY8jujJI2sb/lp2yuFu
cB58R96L79GwfloZEpLimekFxl9cgw/adlsCj3hDDFv+mMFUcLoqXvzUafd4zc8xBeLr1B0I6PA+
ASbof2RTx7nTUhEQZ0fSKRN+zbX7Z5K4MoVI+OPxmlvnqWIRbNNxWCNB7dPS+aQVWXMdxR8mU3Js
aMrTzFtdiqNqrPk+UACucq40Gj8Y4ek/3XaEvUnzYNfv2hhXvDlsLCbdrCndg4qsv9AVMemDuxRA
stMAq800UvrG8OQD+UOMX5aC5FvFyP1gSjqkEn8wti3z7dHfuzzsV3HBwURF4ZuI3X8q7MtdPT4k
XfPWx+SV0oGEe8wNEfkcsXyieCpGtWnm+jVswxAeaQNOCktqm1Bo6QB7og4O9Sdb99l8g4fFPUDP
80Moxg6ntbvtnQJiSCm206iJioJhRz6Rx5pn57n2xa1IeUuqCDgMG5V4O6SY4SILoTFa6tV8gb3O
/+rGMmQjHRzMmZkPsC3+b480WKOIj0xhszO8+asrhqNZDtRPW8sdHHBRikkd65dswo+YWnF8KWK5
dl3whRxbqSSdXdaoXnN1p0qtTUGKQ1jyuU9QRZ2MPwLDA7ZKzndwGeZZOVt2SYx32Lr5WIk1Fy7x
KbukiJCGR8kjZbWItVki+ZGksvgSsEX5nHLZu9yrEKZrTD85caTPuI3AJIqar6PhU1llkoXQ0BbG
Gq8BhmeATSZQhlJTZJvok677W0jcZZOXpBYSMulzJudjnqKeTYKMHm2qW8PLKY7x6fYdh+kBXvzf
gOJEU/+oOYxQJiiJa0N3wEJu5Xy13D9jpYjMJsNjwcllR1482UzLW4lv+zhFCaJbfo/Mv12GUBP1
VrpVefYnUJ6BmkkhR8vq+woGdiIXRJKkRmTa2XVhPXswFHTRFg/Uo60bvLvHpoiwLlTMGw2GZF3R
UtwX1sSFQe0wXGnsodS5ccykG7RV7dGqo3+uMAPQX2thzM9FX5rP5TvbG31Dzs22XjPz8MnmnSsq
51n53eLViJJfnyBCnb5IryAEJnPvEHbG41iigvfQQzY4juNNKGNCNCJtdhzM0Mj6rYUF4EURBHmM
A32zrNgELJ2rU+7mv6K2812f4CzoXQtDUs4aH68TqUUAIktv+cWyOxBH/uNIedKujONh6ya0bC6p
S7VVhaZaS3gUSOqxO+eZ5ksiOL9ug8h/DEJgCS1siAh4/c1VvB8UEZe9Stl/IxKj6/uqPYTx9GNk
fX7yM2O94ECfm8JbETPZWx7m7C6hgjoTuFRsBZythy4La2je6RD4AyupfAtqk6IcoNdRylZuUK7Y
jT3TcOJNJrRbdYkmYjyWIoSOPVSfnS4otmNfXq0aycTWoYHjxgKWavIyYtlerTsdNCu8w/ZfbU4H
6nvKfZ0IsU9wfa/nOBTP0PaSbTQTvMbEgxaLZnaoPY8AidPJuz/RbtK2LZRN0rQujjn298G4nTHN
rnhHe9esfyIlzGEklsPFRdhYaSPHWmljNGjT0tiMXbsJmEpv6dKOClhWSeqaupTzq0UMl+QZRO1p
+kpUyCsaWytUY6+nvrTqgWoXRf2sJOfhbnb/9gaHafrKI5biu1qMbyiKhyYBfhy2UDKaUlcbIJnN
ssSJ9+bRQPs4tWlwYGFDtHRcHgZWiUDGu8Oq6nI3pSKj9+QFrIpD2BmPCIUe+jKOgDYHzdzJYmaV
WG36x1nGZCfqYIIDqtU88gBsmcF5HntAQ46qeEaxSp9jnmsFQIjCv6exyRwlSHSG1iMDpU8Z0cSK
gbBI2/LiahrB1SetD55U1S5xmtf/Ohw7X88nlIHettxzLZJD7OplyxTcOmbIveit12h4Fwbe4kiM
hE/K7pCMPxbvU3kYrYGJjIBXbZ/LUNmnkiF8ozAEhNCx9m6AYxD5Cv9E6f0dmoozP5lsRDrsXaw9
XjE4JweC7qQCM86q1MQfQ3hTu7kcTrU0yi0PGq9v0GuD/jnrgr8W7oGVCs9OZLcnNaJoEltDiGd0
i9ByorzG7UJ9Wrak8AYApJh0IW+yKjdw62HMyHbo86BNSTeXLT1ODfsImjLUP/ZMV9SY/GRY1gvq
ud72fXonEZfvPDWCJenLrcESkLNVuw6mZjil8BdTnk94eKv3foyLg9OJP2bO+tlCl27xTpI2Kc+5
kXDOcgs6O4oWrz4UtNhH2+AO71e2IFOWR1Q6VhHUuazfCzhb6OamucfE1h0B20XoG2yUE8MZoIQV
Nymf2tnJ/o4ye+kF7/XGNjERkxSuYuDNCEWrxGgoiSXVCRNJ7tl3WSfOR0wHBFqlNshudzLfs4Hr
VqZ0prNDdH8/Lp2IbM5jiCnokmY7OtdEpcZaOQqtzB2/IAbmQDqSkVC8H6EJGWQ4OtiEbem+RmE/
vaAR0jhu9eT8JzyqNnlVBFx7OhmCuYcpvVv1ntufjYaeHbtxaAlOwNvXE76SBVUW1oPzxnT4bCX0
h1ie+RQqHJ9UqRw5wrhXRWidOYsrJuUbJz1R5FtBizw9lvHfsH1ItQex12HZBim92qooAZXimuwk
uFH3jYE7zCaRc0wRcrLl4xoChrNgnHq2bNQk9s1Emmbw51VON8rKY1BbG6ge9IoXiJv47S3MxM8d
Bds91j1pVuZrMGCg75btMaSQB+mqhwrUIMCeqNoafv3JI76jBbNfnNbUxLU229wO+U2x5L/4btk/
64SBbh78Ysc4tvgSXCTI2Zv2GA3qDZ1yJB4Do2bbmhXPg5/2bMusJ7twC3bpOaumxqrOMgHFz9jg
BbZ+4QT7GES/LkyJY9X388ME8XvPW5PmxeWv7U721cbDeLQS5odwmh9LSCtUQkOUGOe4YVFargK4
Is/Uz8fDAEjRHcztf93tE6brbbaQOlkYjju3jx8Hic+oDHpKnOfGONGuigo/yhdtg0bVfbs2U73R
Xvga0fi3MjADUd2b9tAj3RdaZC5+mvs35Ap0cOK+SV2AfICJv+v56ytaRU443DVIXNxAPrv7S1YM
vxF1UNwmJ1M74amxE85XSXS1RqpFom4IV0YRX0Cjk1hKmPdiCmeJvxmvgxzbK+MexUyhXJC1zctI
H9uJjSJ9UjDKBclge+GVZHTqIsmyI+9nZPosUCejZbGPjNgkYGrdgphZHWC6b6HkGo0lcF1UCwTf
DpBfs7sytX/UkRTMIUnHKcGjkm+J1ylacvr6oxXh+GXQYV8smWWAE6ewZdSRg2tsuixMN7oy47WF
velhRtTVGjSIdmzK6UDbc8udCOvduOOKvZzkaxRo9Wj2nPWaccRbKVW3qyZErJTI3pok711JOg2G
hBgIBMRy41gOPmXX4PBuJvOlSl+i2owu4JQMYICENKeQ/jvtOjdl4xcMaCWsB84MSEkZMR1wejmr
RcN0X6oG1zI2qQ1k6x88gby73VhiT23Jh02/LWJs0mlEpBpPTeTzVsB/eWR8dpBZnD0Ek30GT3el
WPbB0tLvbTgGKzfvP/vFX9OZPvIl66//flfZ6e3Um+xHm6hnaPe+HDl8ogNTGrXYIU3lmmSAuK1V
6xQ8xn7IL+o/nUUvMqPz1BLgcNmgVXleHIj3HdLB6BFYoPIMNW86gK014eY+yNgNBWgkZUauAbNd
g5+jIShWsOIQicFykNmo6+qBir/p2OLA3/LMWfUyO6ZWQld4/4eXcnoULCQeWw4gpXDeo3qL6VDg
qpwoQGrGL9tFlGrRciI6SkJy7Ct/8rC9RxWkaZem0wLX7jd5tyP9u+axHvpwr0RwbvpKvydVyUOw
Vy/84Oah9+xyHzbpdB6nDzb6+jQWyzOtc1nbl+mzsVCiyITXq0E5x4ynAe/pAsyQMGC7EoVgmV7u
hwLOcGJumqSytnkaobqU3YPZwUMwzW/8eYTyO+8zD2cIPxavDFyXiortHxd3sYdNqlFh99b4GlCB
d/Yw/a1G0YEZv7cggF/iUL/MDYQINsXdGU7Yqcld2pSM+M1QbX5O+KdV2fSkglVWvna+ffYcyY7L
t859Z4RPY0RZGDoXkSsS377fQTJoXApaDHEGvdM/VzzkpRMaN4qq3gTLqtxLhktLu++qROuPS22T
WmBzy1bvqww5mAVA2Nd9T5LPBCKR+ctjRo5kmbP2IRgEx1HMjRvXy6526ejroJLfLImHo9+3EQfH
9nuU/AEwu5bXKak4gqSkbyXBnRMB2nrTLNFdj0bzHYe74mrFKdGpLCCzbhfx0cENzV44vuJlNy7U
mm4ai7Rw4fbWQ1aSPHbLhVkaueU+Zp6+VCN/1tx27pMJgtrOkz3GZg6F/vAjrYxq7r6tnmEbuXs2
DlSrjED19EAGvEQZ1WFc0PKBO2fEGDxkKeVLJYR8COfJJsXFe6zNZguyJ/l2gi4iqCX/hTOWUtXT
0xQZFp7EMLt44Y8Ri+IyIH1cVav+7xfSC2tX6/LkDsI/d0i5B9GKC49X+yQpGgi4saBVdS4gLaN9
T9l2GwtXnPhXvNj0rl26FYSS//ITIU6R6s9zN73lIUd8xV+0ggiPwQulvsF05U+1ec5hXKPvMYT5
EcxRH3XohXR3BVl53RQ4aYIptJEMO3s9B0Cfrb+p5fQ7s1XmH1ku9eBFzsMJbAhJ/f6Qd9KFqZXs
HRxdGAyqaENuiPVY2/hHnghvhME+WERNCPxUv+eBxrA7qfWkBHT6eZZ3oTloZhbbZ/yPzXoqq2/w
wbztx+qxdf1sK6qw3YoG9h3bcrIAzcGCnVSkwIrjfCKir63nKq3pZa4F6rQFxjBEfePz95GJcn5o
LBkGzZn5OODsZhim3MO5l2vTW6yeaH8WtV2SBpRT1yQZ1pAixcyJHYh0TgBVWmHa7Zu9XU3c4CXV
xFsMicZmGDQhrCUMbaf5vvhW2AoPuciwOMQ0mfNfM5KPPcvAMeG5JC0bLs2U4AJvx+k4sBQ8Qauf
ifbttLCHlQ/XbOda7tqh9xJaTwNAyo7M//0lrhxrF8mEzAyPhXWZg5AwK3ZQRrDQggIiT938I0Wk
X7ScjiFf0UNfkYPnaJe11K9FDfdBDn5t49Vq2vFxTGvRPE3QZS4xGLe7k5YaKma8pXJV40aYiQvF
C+8nbL7nBpWTB5y7Lt6N2CUW1JHfM1OLJk8lnmseKGsSONF6iNOfmqTK2g8j4zgTLFwjMpmQegUp
RtW92r54H5VjEYuFeOOSMJ9ai4LAaLGX9Vn1qLh6kcWH4QGtMIO4VrY7v5fj2lFNfvvv3/33T2iz
p7Qaqsske7A6WRjvyrlZODJtAaeRTFcGCgNn3VbbgJtYDY53y3MpoZLdxDwHG4ucJfGxpj5PMIlc
u5VnmUrKh1jkQA22kF7ZYjDvTLpQ95llk1BmuoJbSkCiiotHEvE5rSvR+2g16JdyoIlWctFV03Ag
5jnu7Vmj68ScbmggeE1s6zXhcrlTyvPaVe5SIxsjQB6GdGgeuLHlh+79hyn/lGkUX8JB35hEcbrW
xTYepgoj3TQSS3TdCx0m5gVw8GsH8eyJQ4zzxENiWEOmXyTLZe9UAjhqzR63etn9DVRF0K1Mv+oJ
RkhSk8ethCXQSbrkvTd/3LZMrhHFm/RCNzyTS0LG1vBWhMF7ZGPO5JN4momXrTIaXS4dJShbDo9/
HDVmYAsyYOtKQMaPPX3rUjd8rJtspinHOSKaO+f/ftFKDmuHMffce32I2Yro4LzJbJgZQ8ys4+pa
bQJ7KnYqgOhQhpwYRybTR8gNkm7IqN8Unf0cmL4L4n64EOMn0eUZGJxc8m8AU3Z9POLl99EMAODt
mmlL5at/SE35hzUbA10Ow75q1lkei00LUinpycgxHFTJH5UNxtmThzCX3rZBaSQ2naF3PgRh9oK1
GX8jr4XKBtjICzIT/UXYuaC6UX16NChjJS2uQ+Zh8JTX0sIz13gsrLxTDt3rq86dXaHXc2tjzp9j
ar8d8wfMzLfbYZemQSXeS9Y+VGCW2YSQFoBrlYvkxda15HHEGTlJ8+QRT1m0G1G2V9ixIRCIakO2
wN6IFudHPUd0qyXdB7N2eusl0yS0ne8gH52zO0y85uR4Apiq1pXiHTtoxWWkjrbyircsRGjOnHD8
pEXpA9WYTgHa2Pyo9A+D9p6Swpl+EmS22VAUu2e86HQqE6K2rY0fKMSPq6xP1Fz/lqXNA6FU8gi1
Q1ODAwahE0W1cQPNANzRP2SFtYZ0TzmUtuo9iqL1zbyExsm78bEro/YiBQgoKR3WmIPjXmPajx+0
mruPMiA0FyIr80RgC5nk3fe8NPHqxHjhOMkpAd/lU2Q7hG/6uN8gsHaAmpLm0egBQfpTUF2FQYiq
TXPKzbBhbkar3zfB0m4Z6yPmXCaUAYuurLS3tiHVbHi9mBtn7IG8z5gZvc44ETcSW91Hlyme50M+
ePOJVA7wk8z/H/bOa0dypWuuT8QPTNrkbXlf1b57bogel/Q2aZ9ei6MfgiRAgHSvm8bBAcZV0eSO
HbGiOkx0rlBKat9lTiERB57fXer/1C5gAmyg7sYPcHX2yHFb7zcevYjSLXedt7bxwB33kqejvWWI
IlY3xKcaJQGDGNm0LkU3C2uG5qTW86nJqm/LAYSK35DUrjh3ZZG9GMlLE+r41ooW5plIp62lk0WX
bV4zXtH5CEQktpd//q9hTlvSUnW7Kl3uxhx1fiXzw9jo7yGoPyb4JR7BnLL/6zhgKNupRG2DvcHy
LWBVmTvPyxOb3SepMbhQ05rX/79JWB4BaE3aewqMwTybA/apoGcfH5eB9bD1xoc1+tRWwWkqUEd7
3kVf4NbXANHUZQrtiiMf5s3KT8pzSQpjRdnAKx+wd+fdMBI3aqPDoON4A0aEvE9d0TRX569jzmdS
JPFFakiwOkjZeMz5QQ4zYSl6xDqwcjTYiJc5RWqcZizeItAfxFKPNYK3Gqh+/XdQy6c8vbjtQ2ZQ
+2Lpjjg/q6eyKZzNJN3hNY74ahquWbpxYCSyEuQwUHrhecpBfeqCZVyejOMuwtm8Q6isia0rrNfB
QENLTBy8LYp4L/StTelRKee8443oxSeVR7/S4WRZbrvmmY2j2uOa0t5pJMq/YbbxsECaFUR/e5/U
/FJhUhJqM/5shFdLEiGYj5qIMEFcQ0+xqWtrAmYbRcI19YKV1WCZmVs1X2iFFvmzTvBWVAWx0CLE
pNwv1b0NIUoraCEoMoCh9KmYx1rEnMwjcUxp+fI1GT2+jM8U7zYllkAu4sin8TF6S1tZv+AI4+Aw
hXpPRRIDOkVHpdXA6/Hu02jjDEuMJwCw0V4RS+asVYwnzgWHKJzEvkoI8nCqQJuexpCSu+xsBRAR
auxklMt6xUEMQUIbipnv8eBAmGiMI00Yu5gu7J1bpOro2uotymgLx6NZbCrcejNH8YtruTOwG0a2
2HXUXtQTDw3m/cqrL1mTn4wKD+NksI32gu7ZlDHdqXZwiUs/RaEqcm6g5mgl83h0WgP70KyKnQ47
WpncKr00CtATJdzg8fKnoK8Xylzq77ps+Hb7zntEdK6hzXDTNbUxbmMuiVfh9phxa2zyNdUHpBOU
vyI/Soos1nTQ6lQc8EjjbfHUosLTUU5yhaM4G+Bt7rYN++YadIXC1zIYNYiUrDG/q/6q8vwWJe86
wnnV2uZTQ5afrjR6ieCIuvS5SFeepvyPk+OrlzKgGrwYWhZSw4+Rs0GKqdVMOeKV7QeDanW008pY
97LbVz2wzJa4WAFZLad8a1WzEwBjMvibIe2mo+cGh7wS2dH0PxFaeIUOwY7IEnvRPD+aVvwrxdfS
VnTjRDpKXnI+OUAcyS3Fz1e1/hUKzqNfHI12r62jCeCjsoSNqA3yb4qs8DTW4a3L0Tprdi/EJSyc
Cxy6TF6jVzeCV561v7oEE7w8J6ztSmZK9q5RzXIzp9PvAoSZMuQssHYl7ONH0FQCwkK9LhkuD2HU
2RsHy4tLkv1Iy2+Fc54sgeEAJOzDRm4Dvw53RdTwGDHJwwcmsYOGPt4A8ExM+N8vNFbNBlbbTCZw
ZeQQHnAqfFU6XLOmlttEhMZauen0aH2fAiVfPawxrzYRW1/073hn1dPwGipolIW0ftkTnAyi+dA2
vXRXum5E9CmPN347gcpMW/ezLIbiNNfOX0xqYgeUFV+hNM3PgGDUxsva9mjLkfJCL3lG3nrxM5Lt
U0QhBPFUfYhFdgjN0HzMrf72DB3uPd24R5I9084fERqLPH012xfudnGgA9IHi0brTBT2n1Mn8NUp
QQDWpuVpSNz4wzH3GE7n49DGnzDID60w4M1V9Z5oGg47Gc2bbDEPpvjwyI1HNZt1wfe1tnP1nLQT
Jwu2jJ7eegT4k8CosVZgyAHzSskk/n4gVWXK0YWFD37AIQcODx4PwblpAmPVduwvEkO8mDKMz0HA
v9HDS9RlNV4CMzs7k7ZXkR0QrInBxumRM2BFz+RAFQ8WKIpjOb0P4WfrKlqa23RrLveLwbrBtZMf
vVkYK8eNiXo0v2rLklszRhGs62jXJViH0hAXog/AaoOaWcBJ5W8PaOSNCDA2vzk+ALjiPBKU+mG7
4TstsCMOr7x59K61Bea+Rf8x6FYV1U4Kd5fB4MWm2ABLTxoIws5LGTYkLJXhn8blh9MklFZFJLRr
nna3gBXd3uuav0Yx6bNseHmnrXWZvPA7qhNi3HNX7zHdfKQCbJjKQggnbXEdDHaSVkTPX5ejKwXW
dGs6qmF5Lb1MhSb1WHKtD9F0yhomfHIQVJPk70YVU49FB7jKWGxBbFkK/oy31g81kh0ZFqhHcBdj
01kT4K8epW9zK2bhTo22uc0zy982MvXvynRd2vFwwqNVMMhXWrKb+Zl0Uj90i0Cg+Q1TgXljRSBq
a/QhNLXsEjS13tehxG061/lJds5XZlfRBQjZi1/ZeN6T/oVQ6a+C+8cc7ebKdRU3Nb5pEyfJkp0e
2KagDBIYa8C6YbF2bnMNTPzff43x+f9XkvzfVJI4JFap5/g/V2Vfv6Pv5ruNdPO/9GX/16/7rz4S
8z9UitjE9B1hm/J/7su2/uOhMbqu7wSuEL4I/kdftmX9B+SP6Urf8Wwb4YMSk7bsdESDtfsfT7iQ
gDzbsjxbSOf/pZCEYAR/CrPfpMri+Hsp7fZwpjs+nSe4Ek3h+P9bIYnVEXPD9UAF6CLrNHMM83P5
MVi8aP/9aJMEqdhz9nPppce00k9K5vkFc8dbPKryZODCnaWzysJIPoskE5vWWirpfHG13HIrk0He
vITjTOy2NsMKiNh+6h58ANSJQDpfYSdLoZqa8ILKyLxlbu1sBwSgPEl/h1U6XRGWy8XKpLaRhbUS
SOgPsvhP7dI1rB1CpVFVnwtpVOfa5GQzyfmnC4+cQuwO+oG36iMHC77EICV8M9jqzB1BT3FsILj8
jiG7vdNssVVuewsFk0lijsPF7oN3kc7y6A1iericYkqc6RugJeXBT/KP2aGnyOq6goNxBN6WD/ng
5yNkWocikw6BZrFr9lcbMHtBXmGX4D488PKYyRRXd1YBxrlvne40LvCLJbzstIJxP3jFgtkemEqL
va8fqnPwoIS86vCL1D7xTGOW3suQmO1zZ/zOBJwqA9GrsgnYFjWgRLejPngOrgv95L//4LUXb71w
7teI1BkMmtjasUeEZeiWcLxVd0mSGK0bysBa93yjeUaFxNK45sXyHHqtCyjZmTbRBO+CFAKvuSx2
SfR4/RpLJocainfWdUWV6zJ65ItajDX/jUaajlNp156svCnXvW+oq7LB0s5VWf9gZ4RrZcg+QOf+
sWz2K0LHL6PT36MgD6hKkMVXmHTPKEHFZ6ecfZPh0Ld5G+9GdjT7jIDGjoR49cQxC52FPPmZriu5
5rpazo/q0FGXhXd7yk7C1H9K53tgT/IjcSBoSZqf8rKbwZlyPCogjMboA38C4kRD4T6Ztiivo9WP
G2+g2jc399UAKieo5x2i+9UuMCXrVqpjecWtVm5dw/WvJXVEhx+SIOKWq7q6OHr68iQ8bJm4D5dF
+5E/lW5JOyvOYZd+hKBLmtiu7x2X4HGxNBE+kgNVDuyNMPBUvwd9cWvQtXmFNy4uOwsggJ9AYxhq
4lxGtx9L9wYytLuO7A9244Rjw8KpewkGZZ1brs3SnoqjGbVkLgmB1hMk1yn0x5WuKdVTQ1Kf/DZi
3MXqv/RTm8uPZp6pzypRHws/2vgLNMgtimDve4qzLa0aJwpOniIQSRyzBxtYUhtuYWkd0rpyb9rL
f9WhEV64kLhnQgE4uyqLfYeYgtdrenht/kC5yd+jrNpgQWvXORrkD18CKbITA5YQR6kpC5lhJ6/f
8R/3BpVlI0ffPw5UBG9Qj5hokDgvNtjCPkxWnYHwKAf/LyHlMxnLcgtdiQHiZ27p7kyoYzp3ZmNv
XV2aS7bZv4fWeHQp8FZzNnzaPDo4kPY8OpJK79ImI4wKbBWi0WvaK0LyXk5WhOABpmD5k7Ib2L23
Hhb4F2I4J8TO7M/1YuMsIhaFmeuJNUVrHUVq5n0OBv5/Sp8pOASKnCmDfOJlweoF2b4ReK4QVsTK
mvFr62DZKPj0PSFtsTTMJtS+yV5p0xmXFVNBPWs8sx8k1wg+EBpSbDJV2S1IpKEId1lXRXt3qDWF
Z65xaV19n8rtrPt+rXPf3WFaGlZBw/ql7psJ3OQda4xz9agcGAKusSJth3WVR3841VyFYVFCIHGs
0Ti7sqr+EzLCnmh6A2IEKXEOzd+T215mPHBZaUQnaKkrPcm1JQP3zLbtMCvvwW4JeH4X74M0xIZf
P5v0ee8LL3+yvOHi2XhKKZpej0spZWzmx9FogABC+3XxcP4DmGGNpHQBAVGYuKRHCTo7cw+S1t+z
jYFezO2rVojrsTu9eU2M26FdkgnJMWkI7Vk0sUAmwEYyjz+sGGqKBV8Z7vWwiav4FQbE3qZ1Hvoq
oi7wisqzaJZxezwjw5cdFz+FwdIBY9kfH1+npWx31ffz3wmPDHADA+OZ9rH8Y5bpcUcEwCtW0nTv
WZv9qmMQxBTCKNq2Dj2GPHLa7/itPmZM615A6qAJaSXgqfSjj8ZDn5HEy4EFrD0J7ajLfje9w4dH
kBrzrdhhweOZm9BYkxvvA95NHRI3IqnNzbvsfcWtjmn3y2R69fEwO91yyUTeX0Gq7TRZRbx6Aa8R
BBQbxykWBoUzVk41y6XI9Pmbk1UaGveT5Ea39mPpbAxgC4I3AzGggW0jTlDWa/PffqaJIs4thvH6
Z80qEVdEDPOdDzGqYNgyf95qVU2kI0XNLztlifkYgv519L3nMkAPGvE+JM2lF3SQTYyaIfiwIWwq
Ak0h81VDRjpkXW56T37dxvh8Gx4SSrx25fxgBNrZAeljNyHwKhWTn3iatcKNSIWG0gUGy4wArp8f
7dxyz1PXbxBzs5PXSPqwCjdB1nWNXVfG9nrqTTiAkPo31VA5z5SBk7ty+pay42wRd5z3nD41msf7
dw/x1XZUQHmTNLeBB24bDW3Hb/rDrwXtkU7NysUHEscmoIBrmqVXzGowwMWFlVcH3VifkNozu6zv
aT+CHompWRLoV6yo0oNnQVtnr7Mp/Sbex2zPN3k2h2deYj+YsKI9IBI8z7QEk/ZkVbFJEmtfcrnB
mSuoJpbDmzGb6d5hVQQQyQaqQUIBfADro6B5dnGdLVRDfHWLozutC+Auy44kF/Nu4qo7pClb7Az3
BPBQfaMqKNmZ4ynvRPXeuY9xouA1K+p+b4ZKsMU2uGcBNl0qO/9p9ZIF6WLCEWP72snPEncTmgck
4QTL7apvmCOHAadCvNRROOX37LdA5JB1Tontf5td7l2DlO11t5wjXWN4mLnXUPBuf7KnwZWi210K
mRM2heblOcIIiYZKcyxJSuYfNBq8AjQKmHbDLCvcvYrhY3kul20syxuhEKptS6lPvh7BATkrL/L0
UxxX5hMXhsCGV/XGJ8SMZ9MfbqVBDFKPo2RDQAEbKjSnVoQAz6x/gEBjNzrg0rZzQ25TRwfnSKWL
bgVRM5vktnC6m9s68X30hpRV15ScWDoTBcUo5rlqU+d2c5eYZum/i88WX/k5YLakp/ykyfFt/SxY
njPahVFEPqKX2tiL3vf2k1F92KPC+Gyx6TCa6iEReXilutu+ZWtYWOSlWp+qOz6fERtT7IHQCxGY
FFtDTkyu/9vTlTgrrOgX0tv9MXBKIEhJfM5N69XoJH1gcRtQAoQEnDbtNm6t5k6m5gBUsXsea3zI
gVdvppSYb08gBGyA3BWYw9b+MFUvIQP9QhCxCEi/Tq6mdaPEYjWxVHUMZb4F9jI/5OEFR8vNHTD2
W9Fkco916yEh9VkSTT4rs+KwH6hT6eOxKwtKzhtkwg1tsN4GuiIMB6zBJ2c5iCS1SVdCaOMXCju0
lq7ruD+Nmv1b2+3mRh5yadBiWpQwa8QHhHJsxBWGYpXS7RCT/7/GPVnz2R+TVcPnsvGlghRr1s+T
mdeHxvAI5sYn2hyH1wHz5q0Y3fOMADOIgS2p9/ZvBR7wl6qspQPckr+G3NAn0s3dEWzcYzC1gZ3N
gzGgYv0aABHZFZJeZbcbP/wZLBFV0OWjqCB7ZPyRuyoI4JfE1oXGczisLAmM6d6ZHHjI2BzMiFzr
TCxRpmJ4FK6L1EWDxNqv1TXAF/U86oPXJdXdrkAktOWfRtvtHZEO4e6dccm+ke8+6TqlzFdxErdx
twOgwqxgNZh8wC9yeK3U9KqKl6aGiDNRa39w8gL/ldsZl5GOhLMfJpRux+YucbmqRtWQBW0Y5pKS
WSvqcK5g5XqzLTJsVLgHh4H0+CpW3EGjT+1kf/Ghg997YwFAgaAmEjNM0T6K7OGY/2Xda6xqclSD
7/dYFRNrzf7gr+H8nak7uGDOne6tLH+r6NM003dNRvnoRtN0CAH0bJVlf7CVf7UMbe0TPp/nECgv
chTRf47m7rynOBfpz0hftDF8pDn1aGEI13RI4F0ndKxXIoedq8d9kGGgwNOap+JpFPWfxCMg7eRE
I2L/q7J5+nL9YHJLrQN6UbYNRH2JAvysiyYcW0V/m0AoYaumPoDNWn7o6MWgX9N1braWE9k8OC1W
PdBmMMv3IvyaPwh/JA+hJ2/Tu+QvqwTih8wcmhnMa4B7/VH0igpavscNtzl/3Zz6rjx9c/WQX3H6
n+hqzA4NbeA7A5bx3oyID1cyeAe2bD/VYbKfGDS3fQdwSEQ1h62RxvVIeN/AlqK7pzleOmN4IQdK
OICl+JOCwrd2nS3OKPtitbUgDFASQ85SOnEzaAjLNdnp4NhQ2nLwiCfHes6OJRuKE6aTjRp9ebUS
dhFGQbkyGBIyiAVjrhx66LEdwXknvmpFHiS1szO+K3TAiPR86dcP0nd7Y6zo+sFrmC+iYu5BKUnj
8ubNxC55hWd7O6BhZchf2EfYzxl9FSseNfRFDXVA2zImeFsCyq78yrjRV3Zmvw3MMizrc9SwgrFS
SJa562dns/c5OcQt9ANh3Gqnqk9ZYGK2BbyzykyeJOqVyzK/MTD3PGGZC3E7szPE5yQmNnkW/H6s
NR3PfAsjc2A7X6JvxLUQUfeo8mHLO1kdB1eeyyoKLjLyPl2/mE+87bCPfnZpdfIte/gOZC/XmGAy
pMnyg3/teHFNCDVmpR+FguzvRhDF4rAn2FIxsrTO3OwLWD+XMachViU6JYVCk3xHB1sYO8XLoHjU
22ywMWNFyVXI2j3UQv8hKMKUyrDhuURVwgEvgB/Xx8KI9j1luafeKy5R1YpV5+PoCbRx9Pj7lrK6
CDfON3YTXWxa0fY5jMGVmFKgIiCQI2Uf+zi/VLTGhvIFo+vF5INbdcL/k1Z2hxozPM1MlnMGk7Yd
sOiUMNzowPTgVh0mulU3cAMeGUS2teGJt4zd7D5zvJtn63hFEPYlHSr/0R3SQTKc19JdlROljZGZ
MK7LeecreXV9z9wZohSAsk911rdbBt0KeeOLnRFLEns+FP2LWgy1nN8zglOXoZBfk5XFqypSvxf/
lE7J7gLMwizee8eRQzbccXWmkH1j5GZwxI6wj6zRXw1Y0tcx4A7Xmv4IiaaPnYxEa4oaIVPUIS/F
zW3ZyZ4mSRyJQ3yLOV1uZmdpZqWWxk/MH74SEuPv+E6J2N70WNR31dbo7KWDqHkJ84JkeOP8lGP1
1OtNP1eftbC7DRa/977v30iBoO9Zm7Qh9Is4cMa+9heAzE4lQO7bWVsbTpFXYUb5Pizsv0ak7+5I
f6kkRdp3KjggfvwlxTZTRWQaq5yA7tZXNTtM19njHcO1aLTXMe3lIczNn6UeofcbPsBGEUo6eyig
JCvAfmRqp83yTFg7vUtd68TDput8fcXYekQnzL6KDCajgbWJ3py6g5E2tycKp+jaYIbM0rutyxst
U+01cc07JglnLSHabz0IeRuBHe4Gs6DBlgOcQAIiXk34B89plyH2s7A9++bo7pyeQW0g9sK8Wf/x
TCdfGWk43GF0OFvjy6anbMXVfhHD+FK3pTyTt6EXV+IstQeOQJXOuIfDmjgnJg78Cb1mL2A5u9yg
jhRciVJGd08Z3DtCCehsel5rofQ2TyeH7XSgN05b8iTs4mfU0W87zYqLDk3SVEmLswSMEXN/k2wa
bo3aDIPXuIsfnHHPfp70X6OkH0EOhrfm5VThUisxLy0kq9yv9Csvkg2/Qb2VgsBAh0Z0ckZIAB3x
9S7m44fu8Bpre1e1jv+pdPRsNcZzZDGK6yRsDg30z42AJduH4itZMHTMAivL4wk4Sz4Y9ka4zdND
PTcgKqthZ8ehuS6qcd4DomY1ZPCYnZh/OAAS62p0PXEJ5fhQT4Dfv1qBCbI3SSgGEZs/o6RJxQjR
9azK3Viu/qni6oFf3796CTfR/FuOvGgdHnLrDNuQaKNfvesPNKjZXymrjkpJGkItFayyKDsX1CVt
5ehUB76PaoOfJOAwxYK5mBz1Auv8MydjiO09+cSd/FxDFqWsLqF2yb67g5PfmlbPq6Iz0JZqQmx+
m69L3tvPA5WDCms0V9KuN1W1a4ryKa9c7x7LdtxAkyrNwcHf5T0RyjSgzbsYQ2QLBtGT577hfC+j
+sjhmUo0TZVrH2WvOM/BP5tdcjDan5bHDn1psmzyPn7Fw01LUFpjtYqduz/55gOWx6HJdUS/JN+1
Ho4ZUxFpIloCAbXvUg/KHU/ceV9L7yzvBPa8D9aBvBNGHJhzmGbsyNvoy3DdnW/bF8FSnVuvIH6H
aoPkHFDa462cOV4Zek7uUURSBDsGnRTb1G6xxJeW3DTTEpq0PcInjK8siCnK8xTKZ/kaxZiWizSm
JLgYLj2QvxVhr+LA5c1DlVPgKsoMd60bMe6GLsD/LskfCNf7ayO77bTOfoyqksd0Km4yxD9bljI4
lPMNS/etUc20TUtwzLUKq1NlkC3Bx6muIBkmsCsAeEt9yysiBG7gf+qmt1eek35weseUnxnwDMj3
x+YvP1HdVjvogjafq+IcDLu/oKER5wSXTKkk395AJKAAzpR2uB1JWJhIlWtCUCe/mi89RptdXwfT
zsjz05hzhgOvf85AMu8VvAkOzrvQreCq1TDYppj8wCCh1PT9C82B7q5eiDjBpkSyg+DuErrscLhU
lCyIAhfKoL0j5Fs620x/S46Mh2CKS5qpeDULhZgd1ZSUosqgVLzzTiATLAByY1h9nkB/KW9GmQ6o
Vs7cYZ100PIyfLSEbMA9wLcIc/2zCRP7bLjdGwN4uQlZVY4duLlk54BZ2RJ6fTSQAsHOrFuW8lt2
Et2e3lSAMFwjhTJPk0G0NNdy2F15sI1b7jbJe48HQbBwl1Px1/NJmhhqpr4hbGlQsDCUeLEBzm/q
P5iPjB3eNygkE36gJPid43c5cy70UpSiyskQC+fWW/d5Xm8EKRz8fA/c2y70fDImfUXMrZtJ+GuP
p26AcJXIHU6SGXMhmbXO++F4ZbrzPSpV3cM0V++NQ8mFYh2Vd9WZ6i6aI3vEX3XwTSLxuITNVTdT
m+rRhbvKR42sAL4ip16QIgVQNEuNjfndBCT3I2Ctnp5KzCnZazqEYuPRdRnPsj3EnKuog1pBnqfq
vKCWUnDKz6r3uVuanlMQ6A49FHSF7mnidJ+jyGQRP/PlxA8/2GVzEdMFrx5+B4jX4ijDJVH+reO5
2DopOgXvk0+TQkWPfvBd3dClqNXdBmS2GlsBzaKE/WLEKVGm5EeEM/vQ26zcSsGV0EikwrTh6zR6
can9KgZHk+mTqbMrrHMb+bXuGR1izncJeyPvecj7CSTaz3GiV5WHjy/ZeJkxhL+UvuUJJyOwLM86
N1F7Y4rblEhe7UMZrb+NJyIyOK+vtSiR7p2GM1dSHgg/ADxxxcoP3WMDjBZMFWNt0AzgwWxW/4F1
DRvcqkSUNnaU2vuFMStMKTa+Mt4LRemKGLPVnJn1obXcj7DKvnRZ/RWxoXaGg8ffZZdIcB9OyEBJ
xfyL7VODekF011ZEykojfAQvdqv/LnrAa0yv5QCu8hIr9NAZbLpn6XPSq5fKDnAMiLbhbJvykrCA
zJk9GjcYLGKafrC33blgsAJtY3h1sbHz7Ku2QQuCncv2sMw+yTbkJzJEzy0nwsOANJ+oPDhyxz8P
se6vEneJqEP1mGWW7Qp3oe0A21uLdkwvjGGneiZTX/bEZ8ugc9a1k7TvqcMSq6S3ROXvQ9WGJ176
zYZatXQbFbPEkcGWTdPYx+9Ou1bIHKlFRO0hQcxt5bnTtsmjLcdUytNjOut6UTxDG3HOtd9fjRir
YgNYEGgQqSDPaOGE0Al1AMr8QPSgVMgE8U1I9ow4P7/V2uRpllEWaIxqZ+uw+TCwsq1VaOBLrhJ/
E/khvGMEZemkhFe9dj5zGcFGWvaALTTObrSHO3GX6prE5IFHZwg2Vko9LI7PP2Vhx/hvvfbaZvpb
B8y+OQDnfxm0XEb+3W6apzkYe16Vvs/RRYtrTevKIdTG22ReiyW3kpELjIhFkaupX0dyH2D1P70G
tD2HH/T3lGc9Zadn7gjz2Boua9x53MlReZuUXjbgbAk5vqzHFklAjLUPW8JlkdHQMF8HsB4m0JMK
zu7WqPn2gmPmJNkP4jBXhdKRMprtkoCtbY4fz+FcA64EepQZD3uTvDZrUwLZXXvsO/xg/37gHv2Y
PdEf3NiN7xXdpmteINQ4W0lytxmNG9awTgJdM02hXHHKOmFFW4y2SfXkBNGWxC99xSm1OflAZ7sr
+Qi0wYqLUgCJQGeglcGHIAVPC0FKtBvYW70DQWPTZJPIo8iUOFBLGa/Z8uyH2bLvWTc897AU10jh
+SFObfjfyHrcjRwZNOlvBiLjSc6lPuKzPsEwIjFLb/meLiwFPk+LS1mrD9wE8Z9pZKxG1YWwZMFP
R6t/VJLWk7kbTzyqCYaaYtzn84yOXVGmV9X51RcivlYJxL0AhCfPAEg4tBJirJHJJaYPzXJpjNfe
H0uD5gexTBGvskAFR958ddLquZo7tHYs+HNh0kqfxbexsFCgPeOiC2YDBy5gpve4QodVswxEVgX2
3K07/xo0nA1E0j7NpRWftFX95Clqn6Vl4Y5MAvoGkL9JmiOfF/abkwMlbNAdAH/uc5/qwtbIzHVP
+hpYliEvWN27Fw9oTBc290B6jNd0Z61trrrrvx+hUxor9ijr3sBTlJHkvhdUHdue2V0HKzUIv/Yb
VaEtqDrhI+hGOot8xvXSHz/r1DMOkU1hcem0vDKx1NlZeQUnBU0IgSoMW4Yam4XZIu1qJwYHqZxb
UOUmlxq3SWWWzsYpFOWgBqotN/Y+Zz986BBJuFa6V69xTw6jBXMtYAGw7CCam59ma+/cqdEvua7o
N3aoBG1wRMdxZnGzoe6XsTB3jCTWJ+aIdTFbe0wX/Qex4XibNQKVnDzFOcEJtSX7aWHCliQeokwe
4EFba5sr8+wIf4HuOt8TJc8GZc82Wx/q27FfhvYyaiNiGFyKFjg+n6poZRU34Bs+tBPuud73v8CP
PRE/yABkzJ8aZCls9m3g+HcIWAvZAe2l5OHTLy3VTDvnpm+/GXh9SqyBoXyoGIgcUBTh0HLNMRxr
ccOovDRgp252J0//PrV0Y6sUrEG+9GX3Rsd+VKQXlZQPome8WkdeIIU30JbGXo/8i5fSvx1TxM3x
9OhzHlP0c6cUdftLY/cQeCx1sE2CPAEAtPR611gcNnMSdOto+ouxDgo1DThrxZrSWnrB86UhnHoR
Po34N1Jwop1Xp6/eA8Gs4FEt7lMx7ixd4wal4+XSPi5wPxYRfeRafFdajyebWXLVa/M9WDa3Y2ts
Zev+Hik1D7BR+5X5WY/DT4vS83BpP5dLD/r4U3pvlK+3u56SdLj0mAomjhu0p/PcNlb0wdJETbV6
DY+SnRiQDzrXzaV9nSw4LzgK2WOK2bOloX2gqt3HS7LosQftaoo9abYfuADkhKEEsM/MR8p7fpNp
XjbUwA85ffA+xfAzwTS6dc0rsvWIEuizRYQ5c00T8620iB0jwvQ14XDOwgbggAdQjeFQBjYRZRyO
rcZ274vugzVHDD7SfJ7xpJoplkvGqZNwqw+ZD/O+U6CfxkSjipM1ExPZq0jA47LaR2xX08pos3e8
HxGi3Cv7rheyU08OdMmdajvgANOLpSTwdY34mcTih2j918GMzk4AMpYmYk8gNvHmnGfHxPa86wy8
GSr/CqGErXRZk1rQTHfzoNDILVUvT5edaXDKm+s5Xs+91sBQlpNjxfLTDPJb3vHUMiem+YKj1+SE
r639C2y3phgHn2jEU1y14i2BiyKpJd4RPP8ZFh7xRdul0qGxXol6dHz+SqyEqEj1OGzfmTnhHuS4
u5oEvgGVIoCo6BpIqXkjMAXsGw5+M/PEgw5MSnv0dlPNNUTa/LUIrPfEsmhFV5ViOUz8bLCJr8UO
ccMclVpxJa0Cq1xtLds+cbMFu0RN7JEXEtAcON+xeY6Wqblu0itEXHRoFtCV9uhWajeIN5+mWrpR
1X9j70yWI0eyLPsvtW6kKAaFAova2DyQZsbJOWwgdNId8zzj6/soQ6RSuhctVfvOBSUYnu7hhEFV
n75377k09iMTYqLEZ5JOIY2zsf9QzhWQX7OKEs3IYLi0Ngq0lIi1461PKCX3yupNoRZbj1G8Qu3y
t8KaSecFGSyo11U4pDdPhEAPkbMMmftl5LgSI6RSdiqufe/ep3KXDp9Vi1y2Xl6lSN27H0TfV5pA
Z5YupJJGpr8deJbrSkd9GM11gXF18Nz8svjcBtzXoEYmBgJqpn2KhXxm/INDfjcFsBlID937S/hr
ziU0TkY1dTgZG4FvWrqR3DgVTc7eL5FfoN+toD8AOX8mLWatHoHu8KZ4p36GaeEVVIAhJ8fkHhFj
3JVh/jSbZBEEGgi3YGGtPElqawlNPSbk3c+acIcOfY2qqgYBUu2BT3Y7ZAqCmMpqn5FMTQxTwnJv
nZ3ZlH8ScpTVMl66cmS8TM7uWo46P3sAQyPHEUWUxXkZWR2WCKQ9XH5GZsMuoipviY9O/ZAFDiM2
HfzGKHBNeBKoLiRCW2vhNjI0mTgnkW1uYpKuQYyQahSXiPoQDDivETK/EX8bIswn9Fz3S5U5hxCI
yjpKpL/360fHMsdftYsVKORae98yI53MUJdbhNlkgXmYqJWE7HiBQ79nTKq/gATFYq7/yR42IMy5
aXcFGXzdQKrWrC5xRfVF3K+mSY3tvWePjyi57YNl97iNMvtpog9zc3Bf32TLCIp5U+0n0X3KeGsP
nHiiOWFbdxXd02GxzMdpRJTULDmJKCVl1+DKGKF0ePRj97el0CCgvrgXPML1OGKMRTmz4IapTOuB
e9qW2GSd8ORcknp5iNV4pxoyUmLc+uhbYHEqMPYLsV14wF3IwVp56HP8YI1d42q8U2F4XbgdrRE8
NHdZwJA6z9XNDuyZxLdA3sk9YakndFNbBfdkr0ba7kOz9OsBvsEBwTKZqvIscSDvWvWZUvydwHkc
yqJAFrh21EhyGoHKXlC/mgSb5WEfHrOl/8rN4l4JMnJMYrVmpM0HxkLpRQKnZivibQexxObX5+Zt
iRjsMjU/NK3THH3qTFXkMbOK3NJtUg7vsjjTMhGnrKyHS5B6OW8WXhOAV+Pea5N65y32yR9s/2KL
Xr+nxNo2CEWiZUIpkIyb1ArFOsps72z4ol9Ntqc2E+YLGH+zvXXMgk4gIsg5JGyrnQzo+bMct9Kz
lsMEq7IQSXr0OOtKqcyV69bxne/TGWNFBwdD9J+u1Rxa1IJXs7cYEizmPcQDsRukuQeLSKNaMxvS
EclSYapj4/rUxomW17f9oXAt68Rb1pzAi4l2qu5S2P+1HG7QhJprllZi3dI5IMgFax2XLHKCoNGu
Izu27/xFPbptW10qHWy+KHU381O/xPSBbFvAIRLKXy9ET9PKQwCDN8qPX0Oyzi4ua5id3s225MIy
zEMUVDledBts870oWnPHsO8pSrr5Ujkhs+qAe0Nn5/7KLXCE8RzO5tydotrMN6Xje5fUgs47YOQG
m1WzTD2yQqbqCV4YDh9f7XKnZUXZCcl3Wbwb4qAAB23F7MaGefTKkUhZL0IdFDw4SBswb6tXj/jt
k+UW92VStc+lECxZtbw6c8+ugcJx25sLLTRtLoxyhmdhVPW7nuryXGNT9RbXP0y2/yWksF9yf7n6
ROD9jluGhYnYeMrWAOvEuQe7wvgnG0ntGatwW4bF+8xJZgNs9+mKLzJ/Y+D8ltppuRNVvouKGaRY
D4AN/1ik65+/qqFP6UXhrSNdDkFff4OJQw9JEQCC/CLYgCAAaESmKPQbtcGvmGIn6rljKRxVDnju
dmE0n075L4obSQpZ18PWgQjZjYZ4xCGZ03xSPQ4pXKnDuvRoEMZzdOck87yHCzVkvruqiBlNi47E
t26aDw5XrKwlW6iNUV7Zzq4yCDrBPzQW1IdjbG9qYz+45i2c6/6ucSD7FdNwX/rDr9FJnPVobYYy
ZXMjI5vNR6yGNvuMXFucrWM0w/FkAoUgARUpIavYxYCxkN7aJPKraSfv4EcYHcUv28w2Ubo4h8pJ
XKLa8jOis+J92zph8srSJfrjk5DR9MMjtolcdniq1mg9yUQ5W6uBwpnPwloT3hTcDMHcrrHYTQvT
dA4dy7cP7IgKpB+PVBDPobRSZCt9dtcEubxLlqLkipW1+yQJiUKZ5vIxzd7M+JdByzNitvJoieZ3
2EBoxlzn8uo7q3Hxhu3kOu6WAiLZO4WjkSFYnoocHFY7R2AR9KkFf5IapqNOTOgUcokqqru+V9zb
y5ZoF0RmaxsRUDr61gW88daO+vnUhMsegtO47srZPCJJIo4kPMkSCAAhEjeRQqNkImak/TVc+ugR
qhTuoConA9H3UPzFzCVwhuiJ1+XnnzztFuGOmpCE055N7SRhMPaB2DLe2zNtj665V0iLc8wngP2H
Jw87ioctJdf+FNpT72Dt8lOjvSuBdrEE2FnCMbgAO95iCcDtVKnhioKSq+5U9LfO+h1pV0yg/TGx
dspE2jPTavdMoX00MBvQ3ecE42iPDSOj6kaHhluCduA02ovTaVdOHhkvzNjlBpJCcxix7iwlpmxi
drU+b7qLeIjSQQMZmNQ72vmTYQFqtRcowBQ0aHeQrX1CIeGKDK7i4t6x1BvWegh+ktphLOp9RzIi
qbTeZ6zVN7h0XsMSN5LClhRof1KjnUq29iw5BRjwLLXUKdFfRj+F5hJaTws+10upLU8RzI12cJCn
490zR4vQHExSI2YpnL7NzdT+KQcjVaIdVb72VhXaZdUhk5Nl+mLThlnl2onl/XiytDsLbgt3AO3Y
MrFuxf3obS3MXBJT16jdXeQIfLja79WSSk8C+5a8dAKLY++t1d6wieJf8UenmMZ6zGONdpHF2k8m
tbPMitJznmuwkHadBdjPGG3GzA+Wp04704ZG0q/ALSgwrU0R2MEY0RaRQD29REAtC5sePrcgs8Wq
EPzt42FmXtpuea+MlN2WYJNHoO7RpzkxSGMSnGGjg2wCqkQ76wbtsRMohIQBRJN9/TBhw0Pxjh+P
nCDtz2u1Uy/Vnj3aPMSTaR8fW87aq3H2jdrjZ7ZPXLTSZw/zX//jAtR+QGS7KGGwCBraK5jgpOgN
3IOL9hHSNRtu3NWfGMgkjw5mQzaA9hho/yHaJvGG/w+Yv3YnDqP5txRFcUoD681AdOCtIFjEmzCB
bunHIt0RrImveqq3JeZHQ7sgbe2HpH6NdzEWSVt7JdFVsO9jn4y0j5LROap87a2sMVnW2m0ZEqwt
tP9SChVv7SbFnKwZLCPt9JIZkRMP5dbCwFlGODkDHhXoRGSHieER0agdn/A2SOizcIFK7KBGhC+0
0g5RTlqWLZ5RXJ3mjfm2BbACR2mhvaWxdpmGCX7T9Md66p8H7USt1FdmBxNYirm+p63AO0Opt3IX
LRDCyjpjaV20t5WGApu/9ruaOBEc7YAdtReWjexWVrhjM8SoWhlVYJuFu5A8ddpJm2lUfBR+jU56
zIco33UVIYrAeLde99bnXXZ0W4+6lfB6a4RtPNdgIDCLkGg+LwwEQRr4xkR8R8eWkBrEh9vVESLp
a+sbyAZ0Lq3xYS3dx1DVLcUaLpYwVPk6tr8dg4APn3k8sQ5FyYxbq1hSa37otfc4Tn5FWJHr4d7U
zmTmfFDMtFu5SguGR03UPFQmN5PMdSGCumRu5M14TG3mQt0nYaCgyY0Ampt2zmsOi+wRM04h8tqR
ugF+5UAzlmwSAo48S3TPcgHzEIbOcOa97MDTQaOVjlXvoPyNjt9rx/yHtBmM2KlqTgKnhSYEydbl
4uGTw0ggE0mnAymALtgBgnRgJ25Gmu7AaSZ7k8XTQGeB2xpceAaVLjpptOT4F7MPWFws33FZ2cMY
bTL3BlfqmM8GgoJmHRA71VBbW8WJweYv6UzP9TSgqe5pshIbUkATgtF0YWz73AQZAovhO838U5on
6HNDoFgW6Ve0EPnPBcZHHHfniUTMtMGOkOfIx1q8cWvCV57HngEfc/t8uyw11OTKc69NAU2BodVW
IOikRYY0XU/jDnWABiYgOonLTY5tjWBvpqP2cDzPWfxmKLkfi3sRVC6SbHHC+WlheQGkPdkdskya
x6B2sKfzI1v+VvVj9IIFpp7j26SGHV7hU5KVD1kyIJU3bCZ6s3oC+XgqEU9DABs3xiDtu9YjAMkR
y7zh9iwvFR6x2PGqx9pp6csRTPnbavHQJY6zhw9g75eUwAxsTc5aavGs5TT91UdvlVPFT30xHdMB
vElWRxeFcEdnjC47zzbDy4S5voQxRECm4sciDQf09XL0rJmrxSSe7ZF9kmMPDI0TxyuTAPax741t
40YHpJ8tgtZMnFzbOeY47i8uyXdw44J3rzNXUb6BsygRwRjlsz1Um4VwgbUCIgMHxmzvl75p7wuf
gUs6m7+RGFFqtqDEe3t49+OoX9UqjE+eWX0Erd9uup5aL0PuihllzOCM1DAch2fBFfJc0uQ4lm7+
GeKCp28xvqN/oqNelQ1xgRxdDDHfY5Rbd8B2Icc4AzO5MHz4+cLnz18rld8+/1u3Drh69qMjzAX3
Uvh3OU687ZSFxiYhJPhAENm6R+m15dIwvyZL+c4xsJvycvolpTz5VGXnMYu4CgqHpIjyqbLQgkST
eQ0YIaYIWy9o4q0VBkb73rdokHvLyPiYnPSdMSanPgvzq0ELYsfZfJi7QbcZwD8tUazTFkIgvbUs
qSKwWsutkpBPHaeipxRizUACadJ8RSe5eM20n9rw2e+Fs2EoazxZsieyahqa/Yi74aYINaFzG6D8
l1Z5kG2KpU2P6q2l3o4pGwSSvnezlSNKDh0cWopZG7XV3URs9d3U0blLFwJfjLHr79wFJ9AwxaT8
jacI0x4xtt01y+zvYbbc+0wAWaW7V2wM0OaCIRcNfAMUdJ++53XTPrTcu117yW9WxnQmHzq88356
nV/tyD3iOVOfpmRK5cAydyncjgS+xI95cZ9JMV1TMsaCOQmOWUrWBhk34V3RKtqwUrs5jEyxh9Ad
8AMtuBujfjvMcjqTJ4EYBbEmI+bl0i3GciKy8snri2rvmn6+E25GNGhc+avBaWFXk4KKNNHeN3G8
KzGpHkMikfUObMbmsxWUCiQqYy+viLqdlUV/mPPcvCJ0j5mpyCaplt/snLzy0A95VLRUB5vDGAO3
ZUHroG2LVj8BcFccBixpz/A5FJ9Gu5FaWdZWPEZfuSh0VCPuPOETSuDKo4nz7PbzBW3du0t6F1te
NG0abCV0kvk2lqN7qI2UPnqynAoZR+TNt1fkQfOZOzstKv/LWiqkEHZL9UXS9zlxUAuVoBDnzHmY
KobMC5ipbPC+8r4zALE0vzqFp5QL2tWxc4Wvf5hQJTnZPk78D/LerM+s/x2R3wqTLHvtcL+h5mf5
WACO3ibkNZFjzx9mhnVRgI9JZcQw2KGubYfsLm0BukgfSyaDblnQdDcjSpbIzadL5tXOSbuSlibJ
LkZol9s45/orso5gWkCZqcNHbUxUvknj7CuPikjJ+H6mal4bTQPYwaRX199kD7Mfc8uxUO+51eIM
DHsCnMV31C9oRYuYO0Fx7JwMmjclI/4zxYCZKPP4WrSoLoDiBiSBkh6RRt3eiGlpOYqAvNnt9jjR
8vWU/iVYZ28Vc7qhZmq3FXtgiZrd5lJNEleyZe7+6dQKmnku/pJItzfG52gMb8GIhsnVHpoBs79R
JeGtbxzjOhphdD/JACEhuemSv/CKPEs6oBKIUyIO0nA/GuEYWBLJ+hMIaHuv+vjp0iD0Gu6jtL6h
MpgPJDq4FJTm1Y/CGO7iqyFaZKo+WNBSdu8BNWUTsX+zCgpiOWosbhGOhDSBnEDWlhsY715OS3nB
ao792eO0Ni0HnV+LGwZ8PeThJoGi4D7bQROeGMlR+maSnrcdeBcHpBQtLHhcHdMtJ9mVhIpvEHHS
E2Va3wSN2OT4xHZl6BT3YQl7MbbyY51j8O6aZrrFI3sP6jKittCfEGFEogARoUdzIlKZ1h7kxqDI
jlXNSKpORbjNqpHMUvCaroHqFRXararAINekh1T5UK+NOnhbAiRndSjB5ZMoz8PZDgaDeqvA/xK0
v1Qaf4O5RrUZOQTXcdVFSKBvH9DPota9AzqjAadg4ntlP9IYaLcJDD/IGX8He3zrm6Nhek+E3HGU
2/MTDF8wRVHwJdHuqokOC53MaiNSfp0ch/uxXY5ZNpxNNNfhtTMc0IY6fWH0ZqQhRGleUe2Pe5/U
da3O4CQIKcN6W7yHFT9iRawDrRSgnAGRaiVphjwXk78ymtDYHYHEwGtdz37yZI4MPEhh6gafLPRk
QpikHYD5SKeyaduHMdkN/fQY+83vrHf/5Mn4Gip0CFGMnr4D7FoiRNM0Ei+/xsKlO+BZ5rogMbQH
EEfkCfuRuXwTb7AnFPBvkBDpg/jhVaBzI4H0ItrhzhfKZPeJH4dgSbf1WIz7EdIZ+DkWTEkYVgCx
nnhyzCgUlg62qb1+BmLgxyrViJrYVUQNBvDak0b/GNFfs9LAPGYizTiM57AAQUkELZOH4DISkL7t
OuqksUy8lZoNhctkJUJ+u0J5D6afbCKgV+XRmOttYtVbFfcGNBaGdeWkvsdUcr+olpOxZApBdupu
YdieCyd58Z2xoIPNVMgzsuLUAbAFjE8rm5DVja24lDYqzI+pNUpm6PVbA0pKQLTukjrcTkECEZrE
1pJeBKBF7nRJVG3YI+HAWTtFQk01PREbOvnYpew5GrgApAgTU4Pyi/Ip94gNSav+vjX/OgUeW9RG
YmPmDZzKJLzmafjt6tC5LJJfXanQr3jYQN2cz2hwaMT7qO7GaH4SYSJ53eynrikQKHMKWiW5B9wk
dGyWy1bpl9fSe86b7JeMecssvQp6N/4ezQDVmYWQmFbJxPqhy0g3qqPJwP4IzufbmeNnZLTYXybs
tv1UIIutr0zkfgNvEpu27nMiapn89CRMtc4TiuD8GPzQ9YvsA6/Vo9f44pC273Q/oIkjagZnl07o
4yC/xMIkCzYRgPmLqwX7NALZcrDJg17bWCmQ45qvADJwQC9cqMKivRk0dTfYczH3emayskI6MJ40
rpEYL5Umhiuqo+1s0F62GGr73ETWfLbwhDhQJyEOHfT9OXyb8fuu/UD3b4aJ6VWkiM5ayDrOu30f
hXyWKWo+Rit3NAa3lS/BRMXwDCUHx5r2FgOqlQycFy9Jvqa6YJEV9ckbqXlZk9fA6L6MoHhW+uMr
yRltp769du5fYniJ+py8fOuhc4zkUq8LE8tQDqawjhqaVgE7mUNuSmXL+yVgXCkUtKy2EBtVP4RT
Wz07o3u/wItc/Jw8Th9wWPBuWK64q2uaz6gD/P3YRPdG7qqzSXcst4nrKvPTkJcJRRu2wDxNrlkV
nlACyo0wS6igZlZtuRhhTql2gc3rIYUjDijl1kIxv8UN0W65SW+NJEK8T1GkUG2ZvrHOe7mvmzLc
StUhSIQ8UaS4fbHdg9YInGVDtsU3nTSGOH97sj5yBEu7rveQhFTuY4G7YK1oiKycTu1alChbR/B2
VE2+nUPmXqyTYod9Z1VT9q6YOSCBaUzyyNx2NY0V0nQrfkO+G8Gf454vQvdhnBUxraQMplOlmxOg
fCfYQXmcoFit6BMUDbOxmBXe+4jCgrY7hxXTkrn1iDt2edLU1lx/OlDzdnSIZlhFWEY29sI5S8tw
3VtCHjAnNmthEaMVEP2MvBIxR9FpyjQhaZNHVIfdGb/6mr2esWO6l540dxyE9cktHmPmRLu4SdB3
ieSF2bcWiWDtAZM0rWrTb2HUxQ4iR/dx8IsD8h7a+IqTzya7CucdNvToO5KGQ6ssvI1T9MWjEJuU
DRDKM/LWMAGgWgd0UCsX5YdeNE3e/zbLcU/Wpl8gJDaTWcv2g4V2XvRQhxyRSw0e0oaXMlleul/G
fkLUbUOFoOvamc028s9OH7kPcOU4pUi3TcseyblrzNRcpGh7XSKZfW+jvP7o3N6+Ua7u5lJKKmGJ
7gpfceVWqLqxpu+9st0r3yCtAMsHUtS7bLDeDVrj+4GidJX608bD7TUP5RE9ydPoMiP+CWibCbQC
OFFR7tjeKRXOL3I8Poyq2eHVGXh16k8vCl7AyNhH27Q/e+nfJmKg1p5e7j+vs36vIQ9Ha0c2w653
dX0bzitm2y045H3CVUpfbml3YlQjRk6+UoK+R3H81Yjke5k42XOQx5vkZfH7e93JpJhysRaBtlxH
C2eoJHEResZS+7gWW6SM9Jqor6FBtjx1RWZEQfTcVI9vk+kh6QJAG4yjQ2cmJHLOFk/cR4lZNYsN
Ut5w6/d8+IR3nOhNvRsF568TMbnzp8lDY7QUuwLFgT9072UwvU0Rjou6Cv5YQY/hwmbaEFb8lWvm
b6u+rve8Jv4GPUQ1R4SoYrVXC+DEecSSBBcCeoBD1dsDRwiJbl/LmNe6q9HwZ2nOqBzvIZwfbHek
mt9G7Lk151A3oSpu+pj3jd8Cgc9bi1o8/9QETGmJRNFX18bnWOFOTdEm+aMyyfpTHZ5cVBemR/RO
SPsmzFiHqWE8TiZlr48EvCvcaU/znsz7Bt3o4hKj4gmXYyHjaYUM5lZ2hvVgO/whakDs294JkWnM
+59TuYxmwmAayBgzUo6lCPYYTpO1WdrPhlfeoweitJTk51D5Vgx1fk7HMB/ocbsU+zS55da0mo/W
i/hc2R5yCj1AHKd5IvBGINCJ4/w7DiKOQUrFIWYzMlvxARFhb6K78Hsbkx+jkJ+HYQfBN5fSn3PZ
SBrFIt/4gGG2oWcx2KZEKz0IGEwLjympZ1GqZcjT0qwNOb1ZxngvesIMEpFtejkY96nDfrS02Ht1
rWuwfUT1jIyKfalJxJs7ccj3kcXsgRt6dZhc/DGBGxq7nxu5NXTBXZeZ15/vkBLBA6DQBdWOE2Rq
d6CP5Qq6OqzMnW3pdKWuW/dzfQpqUmEMk/9mIMfnmVSHf+q8Ge6iL5fqSMsWVaZCkSjLnVdXfCgk
L67Nqn9Ml+JG6tY3qmtgK7lx7CM6KjCBOHQYSWOLJ5qSkDsoIOQMYYJbNSPRpVSYyby8LY1gmNCU
55EiciNDuh1xcaw9XN+xzZJoSTbd9fKYcDIzgWCXR27GxT9q6XXyeBxd1eE9JwbWSTlDSoSEQhlX
wNTfhsnmROIK3VCTYbOBeww7Jy4gVSu0l+xx658SLxXiCDUT6z9ibyDK6ETslCFgg17PLkC5FYI0
0XRN6YuuDocDjACCO0Ew1t4etq4Mh54UwOktrfCb4LbfDg4rtXMePH8C5oNYlPuqsWkFt4eOG0HR
hGQtFd0eQci3I2u19l/ccHkLI8qQPGCjmkP/EbvrNYI90vcleeoo8iaLOru3ddkfMFeFWg5191cC
sin16BYQTSc948muqdsNSekiI56NTL2ziU2yG6lxYT5Fa3TatBHtR1bHpQPpsrUwI3EyH+eKZj6K
u00LOAK5FWJ/isKdKL1yYyQ5Az5fPdYyc/Tld2JjTPwbWQle4WbHPE0/QrM/MXR+Kytq+XAE41PK
aBcaMRDXiWgmdkdP8iJ0zS0dIeYOdOA3jf1O6l7ERGs1zAPd04aC3PCSb4MUpkaxCgKK2p/1RV7l
ik7HGbAtNgQcPnTYtnpJSOpGYH3TS5ugK3c8Qsq6O7xsvCd+z4fc8dwGi8M0JoYSOSE9iWY45JH7
1aZU1svY3cSo20kRL21Wxd8/J2xt8BSYvEOVkLqunmo4KcPypSqyF9hDERVSHmKRg8z85OcDdXrF
40VHyHWvYFOEu/VNowaEAFb4auC4LFrG1UOJIGZ2OM483ob1VLLTDBAZV/jcDYZaa85dnh9ZpkQ7
WTs3HnC05R5nhL5pNilAAZitaLtNmyJTobWwSffTRXGXxpeyJrdk7PK/OX1WBJ+gxoF0c6D5OEE8
AHQrZhi5M79VvjoHjnOpLcrzRilSAJgcgZKn8OCXh8VptrYXP8eywKTQv4GhuAsAMmqE25/CJ/yP
oEQ63gwP83A6Jbxt3BsG9KYUV6Ba2q2T5zsjAkSD2ApwHG3kbQkpySE6ZjW6TAfEWNCYx1E3D8vL
RD4yaav3aZ5/yk7QMS8YZaLMm559eYkHSd4jG+F2DKNP5fM2wglFTIqB6iDTdMtL9FUQM7JqUvIN
Cnxmxcxq8kd57rvsaXF4rYYYHhSZLu4/V9aUqyR9GA999phe6ml5ySHLrZaaw7kKZlzFMCfWnBWA
SgCMBljH7HSAX4/7cTv1Aoj3ZFtXrNicmtyIWayvuSxp7o5E3keOHA5GNIhLWJOylS6/PGn5m4Yp
F3ZIrtOiis6sqn/qD+Xx3NE/kkD0t7HP7H4p0lvk/8lqkvywdpVRSFhHUjN2kdssx6nCBUQ4BO6w
NjI2mWj4Vqh2P8d8CGPg/UJjMHEAzE+y0fPfWe2WJRlIDngWI7fb3Ct4hm0Hx2iAN1Xbf2svTCFR
sDfF1m8AfSwubHx0z45xDO/cqvpnDCj+Y0CBRaz2188hReOAj7SfC5quikExbSkHGUADHk2NX62n
xGEqBbW+UH8Qet2znPsdsJFVave0wmKDdKex2SDvo4pwuDJBR2dMQ4rFHkvwSxUbJvuIZW1bLl3r
WHnTMW5a3rmqQvdpOuYTKQdcOE2otiFWoVjUDF05l5o+9/aGkffnnkgfSPDNNTTZyVBp7aemie9V
MLPbWxz6SjnOlrabT1YDgQ/eyDGfEVLLYCoPd11Dq2eUDSPxBGPlNCn4a5Znbhn3pheLGyFZS/v/
z+b877A5TazslrKBWf4/8Jx/WOHZ5/x/wDn//Rv/4XP61r+UFJbtguC0bOG4/JHjn7b7z//w/H/B
qnVdhgiou/75laIEnvGf/2G5/6IGBOrpK8+1levL/+JzWhJ0p5CmDxIGbJvy1f+Ez6mc/wvPSTkL
0dWWwnc9hz/M8cB3fn2SOhq2wED/F2F2nSdz5ZIh6T83WZyghRpIUSkYEk814i8rhdBRd/XfauhR
BHtdeJsrE58UgkHScYiFBKrmlM2yxirfEHJAeRP65gClrYt2YJzoEqaxd78M9kdjC6gmqNqBTt7F
8cxYrZ2f+yWTl3phuh7QW2aHZUrAo5ygI43v9Oq5EGehOhmJdBF2YchJQV5DOU/yo1qGTd4xzk6L
8NERsbwOPRQ9t2Si6i+Y/TDFlSWe215OgIYayMkBiqCG+MRnz80KghJc51wthfvaBoS09123iVri
GZiGPvmC6ErVtnh0E4A6GAdxhE/4agzvE6PVdHWEKW+mF7q3sKDMWdzoF1P69hyTH7rvaFvfiwW9
68nmvMRISN0jtHLSRSSxU6klLoIBMCYl6D4/39bsDSAaCwYXWqHZ9dPWDacQOc/QP2J9TIMc03o/
OTSRW//mRPZX7G2brHS+yj4iFwi1182N570J539DUEMOwYmSIx/xKmST+OuUsDR7KkpPpHcQwLYg
pi6AaZJj3cOiXGznt6jc3zJYvmewwA5WX3RmdKLTVyNCyIuA5Q33yGOHGveoIvEVzwznlN3QPagv
ddWER4y4YE5IYDYFzIq68B7HZcrWS/rqd4/BkmwSvNEK2SjKOuOQdTbJ0ooc5GyKGPsw3lwzZAPd
6CXXkBQWJjAnmTNzXpLYfeD/9BI3cwS6qfYususZJbRQXSBlE/lLDBJBZufZjWA9JCn34VBOvDGU
NahyZibpfqiTf9UuaB/fmmRSv9IIQb3jMgv2xhMde12rYmUwmumv0sw4YEhIe6mSmvHVKGhxGa44
YuF68Rp+wfuabbiAs4iandLuvtbH+VAZxTGwwUjWtuBiXXV3HbZENOVFe8xXmG1dkmqMBUtlEK9H
v8lOZYGYL0ZXXzbDcux0LiqSCwigiEAHczoLSRt/gMTZ8LolSb9JUi6946dl6aKSNocBxo5ijKhT
ggEwGfRLcKvh2TDmaT0sK4Rs5FLdpnUX5/kjMQfcYDvzYMXWcnL+68u/v2XQmx65nq99LkNnAKfM
RMKajm9V2xXDu1A8WqMJBLVH8xIQdDv8XYgSfa+zUBycyQf/XT9Y3SAfhkEPuCLQCOOExDhuhXVn
F1l+JNr7zl7qAtav/WnGY/iHRU1ilS0+/DQiJ6SyiEdoF2OFFQKbRklAgwhkv2kyV7ykTU2poLqP
PBjtSy3ZtqremJ5HeOFY71T7OYkcXk2HWzfIn1obYKNRjQLcTJRdTAf42YARKu27V3BoNRJsP14B
RxuODg6gY5M1HxnS2A+jdr7gIzbXHneOcmX7mGRMriWnwMlekCxPspsPdeM9RGRsPGHF/kqMuT1I
Zf11bbewV4td16vAmAGpZBF/QQ9bgl/uqt60jkNlDyeMIuhw33Du5FhyskGi90O5OFXJH7B/5OcW
NNobcml+vpMY7c9uOeuRU+DiZFQ1Qs+sgdm4d8nOuVXmbK4ykuOfR9987wd/G/aV/coEmOaAWcz7
TnbL/STkd+maBBFXMGpxZGFdAuVzwsIfQZDA8HD6+f7fX37+HTO2eAW5NTzM3GVubce3wmoiaA02
USmtCp+hc9HyQVtGaNOwibn2XH5ki0uL9MvBqAqQo8DT3Ze8xRZX7oyxc+24u77wX/qY9DlPIUsN
Tes5cMe1KkmiBBzYbvEc5aQT01x0irk/z9Ki1xJT/Mz5uCbWor8Qro6Lv3btfc0Mc+sTfbNj7rzh
KjG8I19ERp9Xn7VdjttJJdEJWdn03PvuDaCrODpD7OyDpryri7h+YX3kx3zKv4euIaLKg99UWONx
ImWx0CHLTWhgfviVl81DGw3q4vv9H2PO1anoSCDArUTapi+nQ6rC+XUYUiRbiBbNfu525MCbhgy3
5NWbK3xI5TZ/t1RsvaAct09RF+7CTD3N3QguJrdf2i6kjV6yEwNk2dkufecKh81uyhoaKpV9DJB4
GVxggWqZx9rSPun/zd6ZNDduZVn4r3T0HhkYHvCALQnOpCRqljYIpQbM8/AA/Pr+4HJ0uTo6Kqr2
5UXaDlvKFAkC7557zne8luBnIcuV7bIFAGtKFSZWOcFmfRJ9trbEp5gqaBQ1D92iIlVK80BwxHZK
TK88TwON6RSIA+lZUDKy13GlEafsZ5f0Fr4QMFEgGh14lyaW0L1t2BFVwh2oB57wO1gdK6xnLW2P
OVKHBx+FDvL8wqWGc0rWt0R4jPs4m/26wzLYclffaDCXIfPo+Mb+9sukiJnPrXzIC/shqZzx0pZq
vEyFxBTQAJKBfEHczMEBLXVdIwhESGBga4Tq39EfXXd3AS6QTif9XQTTeaqoRaJleDgHbjnCrdLx
cyx0Id40vIPadO7VvI4YVnE0cruepvqHRDNrN3v0dctrwBBTD6McvcSdkLxqAEgPaczTD5lmiKN4
63X1odNnsRka91aV7gBniFVrdnIz0/K1yV6OVtVH0tuPaVvTWTUv8Kihfe8KChxGeGsdxhtSGsVd
yGZsU08tag+5JG8ks0yTDqr5rWz156g04IImbMZsyytuDEwmDDH5uqvwR7UFA28IYOHgaNqAYCji
9egwxBgWxVNpClEq4WaSBAGdd6lqfYsGlaMHHtaoa9S7+mya2dULyjXQEeorYvy2Zm+gJkzhRgMS
UYxuskPXTHbVyBia0r+tzSwNge9Oi5UraKA4TQHSDsPajqUkyRjbKJgZE7Ht5GRcpiH70DyvxaCI
Z9gIBqwHVXCpMHkDFscn40yAODI6WPT5Az6oA73BatdidJ1VC44HDg3xrASCymEqhDqJBNg2z0rE
jlm/05b4pc3m21dDeOx0lwsf8MtWFj3sJJNaC4N+75by3Xwyl6bZ/DS05Us7mAGQD9IxZaQ1x2LA
jFW4N5MdzVvGOBoc5sovJCG6KI62hSUubjmVO8c0Nqzb3m1WIABQ0sG3cVxR48jbXmFRVoY697Mg
8mBEV7q/Zva9p8ak0DrvR1ofOpJOUWZszJqBzg3Q13ENJxHfNQN4udORPLKqjg8ZzWKYPQlCuEn4
bOFZMUeSL4zvt2XULTwR+dLYcX8d+43mNc+mam8c4MmQlQDJ1WwwGM+9rdU68YmP31sV4ktEiTuU
UaQdNbh2flvVJHtnTirJRFFQa9GcjKWZNtwQzrub7vEedns3VA1H6pnQaBM8ae0C4xiiEIFBrmvL
2ZuCFkhi4QB1W9fjrr0hSqLWixZVL+h3u65NDMKSHEMmviPCBQe9n5O7ep4q7nfYQLw3JxtuVTaA
dzHH98o45Y4NOWLaJ+lcbQx3eK76osdYMzxwxFWI6C2BQQCbcYHG0xpRtBGt8W7bIYrPZGVI8tAR
I5fDv6XZnLdxLRfFgHSnYd+lndgptS35jWOlCHG3EWX0mBepus+xcoMITCucAh7+A4cFX68YB6py
cYaLY8bSpTGbtzoiZF22YHu1TJzrOXtubH3jNrwxHHGeI0HfJW2iWZlMD7Hp0EsjuiVYWvr/mdb/
xWldl6b3z8s04rlsPvL//q/vP77jUk7BKe3PL/tzVrd+CUsCT9ctHlmOydT9t1GdIZ7so2sJKaVr
mdD5/16lIfga4Lb8ZTGWg+j4+6hu/GJ8ZErXXdfgax3n3xnVDcNaZvG/VGm4S2umZeEYZiThj2iK
f5zVLQ9dCavmsGcwe64c/dmM+/HgzeqgBLMJYMuQ+ykoe7rLPEFx4xzTR4y7qg20Rx1MDuIfrhhY
FbiEToGH7pYr6p+b8V1NNc32E+jw1HyrW1vuc29r0JvjG5LteupMt/XIU9fk8JgIODahkRGByvWj
1qGOeqS6tgGGT6YaZq5EhRx6i5Eunf4TINw5tzXOOiTkYaW4W8XZuzF8yCj8oW1Eww5jaRjH7zWb
nV0eG/jKnUueRVczFQdi5YL0uP7pUPRtNvFbNQB5JOsZr+N2SYyA+R1bl9IjhxN03gXjSscKDgCQ
z3ekELv79DyK5J2cwetsDMyaLWl+NWH9arDo+XpOjzqv9ga83aeYwfz1bqD2s3R/1/Z4Tj12UjjJ
55MHZyvQh2qrTIVTTVm3ThZ8SyM6THp7l0+P6USvsxkQeonsJ9rDscBDLVk7Em4eWfOyo2oM2jrd
JRU2OuvL0PnTxAqPc22+dwmwv7ZtmN9urbauN05js4VpONPSX8DMjktI0+snTvvrXJPPuu5Fvlt7
X0YHlNpmO6g7sMi8aaTUdtoPSAQUqGncPa03EmsvXqK/JcKYVjnz0jpQF0vmJwUyPXKbc9i2VyOQ
93bCAfVDb2mDsyoLSg7pxZKzeqcPUFwc88wOyACglZ/aVFwDjPq7oXmIpnxildO9AAg/UvP5Xaft
tIkY4waeqGyq689QQSws2fh0DS1z+tS8mp6gQgKxPuw5qC5nNae61l70VYH2X4/dTGArMF4GSr8j
AizkMdA0aglFIR43o9bp16HRb0MQkLAmbL+zATZ0kKj8qamIMsbDJ2STW87C1TbOqSHMmO4BHVBj
NQtS+aVrrDFnxQR1vLNBp+eqsgI65sDNRwkuZVvcB2Py2QSBtrMS86bn74EImlOyyNVNL3eJ3h9d
2d6gtngrht5w3ZNRWlXaE/E6JIio+SmsGjeSHZxrFW9p/rshy2puwhIQfbidhvZKKchKm07S6169
FlxdmHbUjysuoLY52w6ILNo/kgaLjsW2sfIa6iTNK5I87hPTemQceI6W+J9+rkSQA65foIhTcte6
r9ow+2QW95YRv8YxNIjGNrstkGC6SOryapC/8V2ohyutBJOfTL4SYK8USWYVVB/0n14CimdWZMKf
sODjnebSqI0FJOXUu6TheEAftlxT4wyZLwAcWHghRw3+O70l9YCFIhifpvwHjehLieB3Nle3dHp8
06z7wI4ZNip7sULOW88lCKQK5kNqLvap6Yp14s4gShgOxDA/N+GDJYQ6QB8ifSbYSWUjMlo0XpMC
buwQwM9OPQC/BMRcjW25NifbHAZQnqdvU1rGSxEDK2H8TeqHHFSxiWdSiNTDcqzVe2zWuMmDtrkv
NcSdTN9HgIJ8SurH/Sy+nQEOhrMk6AAra81w1mPYEcyWpd9D0VNtB2fDSzhR2T+UmwHPvihSJb9n
MhQ4nDw8wpAdqOz0dlZ+0iLWruTln3qbV17H58KcmtNXWbI+G2O4Gcm9M/PhGbT6MtXynKVYuEB9
KHN6Vp34mNO3NrVvJ2tpRwH1STGKbxvz/fKpm7m3r+oO1OZkGvPKKxYXnBWhYgz3uaSXcopJGQky
Pqp3jyIZUGtzh/LppciFKXBlYTnD7R0cyiJ+ECFbanLYnGUxeenDc6p8LLuLv3kpViqNdNuYfmmo
HwXJtctMY4d3dr6jZsQNSf9g1IUgNaBUlXJG7utQ5Ch9AWswJhtHNcseP/iaQ0mt5oLDC8VjKHlG
aW1fHUXR7LQKb0gHxsOPovdmbj7YaN6Qq8fPbMibPqYKAY7jivY/UlxJe4PEzdhbR/k6sbONMHmb
piji9ukk2HjcQwc5cxXB9NiaZfWITsf+PbgCx+amBL7BiQ1zq0f1q5iVH0KbgMeOncgZlsjlhwyj
epuSx5gLWH/sT62N3teP3qTqQ+Vot0QYrnYU/Qw9VjA3OqrJo3aUTZtfi5h7ljYbvoAnekoh8Iyd
Sf1lqtOJWA20XwgbNIz1AqLz0M2AfTUWkeT5Z1hsXOLfkq4uFmMGxlQBMM/uoOc14ZWYOqilHh1k
yOTOzWFWLcCfZbVsFM9Zk6V+V5Ngslz1KRxQjws+0eZ+UpidQCUD4WUvGRXAoHjCpNHcVqZt3WB3
z8rZvqdatmUydp9xKd7pQ2Y8TK4c1lE9zNthTPojJ6LT4KX1b6E30B+XmkvPRd6AE5F7BbxkhFej
cincEwNPcEdVm0qbc1bzHq+4Y6jj6GRL4SntR5Y0No0pTD8w8C+VVjVeDO8gJmXeg5KjJiYKbi13
ZiAdjpSduua2zrX5LsFZWA3JYy2mTyvAj2PGnsllXNxgFwIE0dgE5KOIGmVE6fDHwMvtu8irOALx
jIGAxOBT04ItYFM5KtlM6uoMMvsMBQDG2mYNTXXnEbQ1nGURUE5gG9mZoAote8s/JbMZHzpuqMUs
Dr1MZtB1RYNRgQ2tWXM0K7r6EXY7sI1AeXupeCJ67TwfU7pzdwYMYLIEXAFeom68CQ9+0xTZqUKo
XhuFNh5Q9U9BGY/HeiBLWSekzKrs0AFV8Hl4ZM+jxCI4EDAc6za/sRH3pzY+ANP0SOeacEVmGno7
Nb1xrc3gyS351GnTY9zS4sM6mbUwpwRfVT1E7NdZ9uwiwQFxQwZ4kd6NjlndAcwg9jmb3dmiCcth
xN8XtDmCQMEZI+qx4vlJ6AyN4LEmZ0MNE43lKEDRQxRYsMNLsiSdG7IFreOrZcJxl93pj1/sVlj7
IQeLlCy+iAxLoG9ye2nq6VQbjTxxV8K6eiV2z/qcvkO/flEDNroJx0P07GDI4XkOywk27yNfPSI7
kgKwWCiHNc1yDPENSf9s5oyI452tu61uQPeMsBhiTjZt7ItAPVq5xUyYF982/ZU0dNo4D4PWRBwy
qU/Bw9EqDyWIH7IwuTQriJkln5WtqKMPff7u+8DegUV5Z3VVrVwLXHGsQHZjrRVIMHivgJdFkLkO
aEjoVc5jbCSPBYeJhHshLCqwb1ljshLj9oi41a57DtV6K3+3sQQnYaWKaObUn3tX9metz2h1jwER
Oj9OH16GHCjJwgMeLOedVqytNferbgmVuEb8M00ctVAlV6Ye4Rut057a7Olse/0pKtw72JyQsSon
2pR6zQDd7oCeXWuNJ2+unLUXezwWuvgZevQOpxx8itnhAME6OhScwJfmSGOA39vOYudGJCexrPFU
wOKCuSMvWGBwNf8wtHDaF/pWGPM+6/VrAPGnb8ZzSScDfWB4/Az1VBGcs1rIncBZ0BOhbw8pNSFG
dI6sdG+So95lhg5wF+GhnInymcxAfs0d8qzUjVUFwylP9f1g0jPTG49t7GGylGQhMB/gtnG3whZf
DVU0uif2ujmSfQVFolqmHmfCqCjzc4faJhMILcZBKewOZpU+DCalVXZyN/GbNV70FkD6pdqKB2RH
fH9s3wlgE+I7xUFvrTENxL6+WMiD6ZTXLYLznD7T1rODvfpeV+CoBcIW/nVhL1PB2DyWBbaDuon2
MxQtR+sHIrbaU62DdRmgeDVsBo00feZu+9gYS/qooi1L5tYLCT+MW/JOrzxznUiWaHOxVqX2UC8t
NpIsVgD5cZU19A7m1p2ycOUQL7l33eK16bAucBYpcGJ3+H12s036R3cSDATgOjiJMxrHq6BOnHXr
DY/okC9Oan46wfjdpdSNxx42/8UuXYiKIj8t8FMQ/Ye+BouVtzlaa4RqXBy1ksxv1VHKmMRLd30P
8UM5TzGTPKpW4MEBASo8hlQmcQh6hBc6Lxmcal3ln/RT70KdXeHc2zgCWxxGU7Ny1MxgFxfcuFrW
LvPdHFILYjmPg8gexk57G42YtqyRou8BQ7luD4cKs+HaEJKzDKk82sy/2DRTANWoEyf0x5Q7J4z0
AosZbAxSuesJvGAZPrHaSNoJ1hvrreWVBph/pwwPWJX9icnjWwjewxRfIqZUhOXhNWlFc4TzH/p2
Th9iUpUXzZXmRjfkXi9g/WFj5yBXatCd28bEE8VjHxoDUCIdmCAOnrOXtW+0+zYcu1IqpoZuGXHz
CD6qDpqvzoDzB2ha4rcwtfNgJ0eqH7bMzAjvsGsNbgZDuaV98TqI5OD2DiflIvlsw2UosObXIb2b
bN5ZcOPBatRrC4+vdg4lNh9n5IBsNHjK2JEOOHEl1FoTcIoTlK82Z6Bhbs9GZUGDLtXdZMryIvTg
4LUYjCxh0N3JhVHiAPXZKhHCyaZHI+IcZY9m4neXOY9vU+hf24qqJ0Ki2YrsMx+W1D2LFK/VpCHy
Z/CgCbFyR9NLIvlFezJltiYMtq77oDsxtR3mgpdXznaLO7fYWrK6bTL3FBMbXLlOfdDG5RCbxOB0
5nlZOtzCRqBAmDY0i3crm3p6nfrgt4VO54cmHqt+clZJNFkHw3wdsmmPDzM+hKH5UXPHIPbuhTFb
BgA3W2Mqwp2k4XBlyxNzlrPq68VjP20jBSUE51tgNN02ymF2BcNb2o43jluf7bD/NhvzytpaQGvs
7+AkWRAyBuxrjb1zLQYmeIy7KCTdFDekSOL2kQcU5ynY1wHPQMx88RYV5ibi50ggrK4xLULomLOt
BqcKQnzx1UXe0+DunFzHNOkSXnIiUoYXyjhFAhuJ8nRAdmbw26mWm7EN6woD4WFw+W0iXAY8Ob7d
RB7YJYcb7PT9yhEYuqj64G7b1nwmQtzf+ttM1bVf6XTWNohLc3ayOD2vdRdgW+KOPpwQjjL5dyk9
yi1DbwuHFzjHEab3OZ9sYkBk+n0qMNK1Net7EmrWvgQJFs/BbVcXX4gztA0vmU0COq+Rlmxyxc8z
kiJzWwZJp37v0cfWrqe2HkRgXO3RM351zrbRpNZDZB0SeOJ+4OnE2RqtZ+M34opXb6E7YcRILx6s
102d/mSDcRoLmFmuBd0/rzWMgMJ8tykuWhfMAL5pmsTzCbTZJF3J/UQ7awh+D8SSqORKYZJZ+4qF
1eo/+u2/qN8ubqt/qt/efISYrYqv/yPg/vl1fwq49i+TRJInDd3xLMv2UEj/VHCtXwinqLEGbSKu
iyvu7wqu8wszFVAwzzEFTi3BF7Vl/4cPy/5leHwr11kMXJLf699RcP/4gf5BwNUhNYG5xNjl2BgO
DesfBVy2b7K02jk8kLmxoN77zoRuG8aZ9mJVOgE0s5aHSlnBC4zCw1wDbEsoA1tDp6KxmAThRkcs
CnqSOIZK6YtfSJ3g074NN2Vq0s37VsdDmSXuJ4TwpdURd7LBZJZCnS6tJP8MHMLvNd+SI9OSpTWP
inIcAlDK3EyJzQ1QF5z/CMuTp3a6g00IjBnI47Tq2LBg649Zb4xd60EKFKzYWJjCfClWeL+yQx0C
qLekX9jeBP6JJJvbnqiK2TZ19CQT4Moc7CISmyozN0Ei9+04cHQ1WMaRNt3blrNuCByvwqY4uhvk
eLaN+AY2WtzfUONBlqLSNfMIotI8WoFyVqkM4o0JqomAgRvZF5FRdyAyJJdAxnJbJN1HOKfxmbm9
RxkPQfaCIV6FQZc/RakLla7HjWZEig63JIJWNfns4HGpxkrQAUobNZnU4eg2KZA56bX7CuZSQQoR
W6ynpSAcZHRq7egS0etrpRiKRqOrzkUFgSXM2/iWE6y5GofwKzIYfvtOPRgZOXc9HIMTd8wVhAPm
BaOdjjK4TXPeV3Lyzv1YoBwlgIhiSmKE4gwK/AqwlOXgIvlxmnjL4k1j/RxGPlaYxzgvzjHHwgO8
Nfb53Ys9OjfV2J0D3swU6YZi4WRdlQgOWuQ+agueTZjLAb1Nr5O9l0IyK3b7oKW4wK56CAjBozA7
ztKDzx74FKbnojRT9NrF3V2DARs7d1/E/Es0MY3AMvSruv8qAoVtKaZ3kLUucTqoGRtN5JCku4wK
i5S1WuqRYNBDnrt9DuXVekZdSTkCoZxC5ahJnt1imDaYnSQiTi3ePIeteIqI/9KUmNyAYuQnpov0
RaTjTdilRy/V9k6H1wrtFIyjdXQxpLkz9T+5XdOdjKpdEr7X3CfFW30S3QCWDBqOC0bHTx1W+6Ub
f00mPHILzjCqARrcGJ/KpULCAMDlxTF92o3C+nvqXCf1ZRQswTdIdA5Dgr0gePvyBwml39MzQsQ5
LByyTEtTuZ5+FI3T+50kftgabymK+2GYCs6GEGYETRhYo7vbsn0P8yzcJppcpIhIbErbOUf281QN
NMfkur6qs7SGmNdfAFkupeCF8VSHPUbHytjKEtthFSmurKuTheHrTO8mHc+kU4KJcqcoHo5U9PDn
6XSiDkiPAeb03ONViEdP8E36S9cghWSN8zuJNDrVxpZTk5HHW/rpfjK5oI7o8sjnOt2T5l8aef+Q
97VqByuMoANgRMR7jfCGS2euis51AlgOCOdoifes0G5H48ccXB8KvfkZ2AF9xxSQ522HFXJwuAl2
ABOYZbe0lYDdc/SBfj2joMRAALYvrVeg4sEpAtGOUhlsC3wxexqCcQaGKH5jqv1mBmlReZNpbRbn
HKDePs7HCdbqENwm0OISJ31zK3I/VjGhTFnyOphlfKGuVm8Ri4IGMVnrGwhFQ3QcR/j8rYRKNsbT
KxBNKm5mRKTpYjT1Z2bD9nas1hdtitsE7DjNd7BBOgidefoADds+BLO+dpKA1G6Wbqwc2h+btJ0h
51OSYW3XzCJbg+N/Bk2UrDjWwQmC6bGxkinDSvtBKcuLylhdtW1HkXlcQSHIx3LX6/FGLYIKW3UQ
Ih3OFw0Q0uRINl5uy+tlbjn7UBNQfLalnmB1qH/akCGnw0REi8d4jXlKocr8Tk0ILRnOwN1MXXSj
F46PZR7Y6ohxN6LlZ86/YScHG1Fi06xd+Oe4xZqet6s1gOcECVNoDfjjYECF74jai956XP7upjzI
WLb3fkW2ntI8Rf2B8dsV+p1n93CSYr3CJTFe01H/LjOaMPA1lWwuQP2vEpeTqCPFgdZ67EEQtHn/
Dx5cRdT8O9gJ6dPoTe9zpYxbw7a+IcIgvaio+oyq2uEStvSzHo3E7Y3Z25N9O3gUlzxMjqPDk5x4
30hfaJQf0CU44RrodXnFaWVD/2nBLHi3zCbmbeiEt20wertWSu34xy+znYbctjH8pMNMB4+R1bec
Q0tA+tCxZaP41+WXPpMvabL0SFrYFEGG6g+DVeZbKsBgk9FXwAVoHAaNFQVsOu1jDm5sLKIM2MAl
8150N4VM3DVU44fRtFHqU/rrYiMPfatuNB9ybXSNM3sEBFe/zbOV+Ok4peyKimi80Js+XvKYg4GX
ugWhDRxzXZKTbwzBUF7KvhX7Mu01ZKJtk9baF4Gdgfg02SFN06Yt1MoUvMlYX6A+AaWBD3M0PYkx
Jq1541XAwkZYw297KcQdIUfXYfcA3IRgDcWS9+2Qjr5gcXcMEGZPLYcKrJ/Lbg9wo7cUFLk8cvNm
wNTGFpZyhO4m6qzGnywFOijGONN4dQcdb2ze80y/x67XP6Qpt9A8Sy5/PFtAdianMOYX023lkdVT
WpjjPVqjA2Rw3EHjAf1mKCs5slPZVLCtSvGhFaW+EVOaHUObsRPOLVJHC/yRVC5abyfWFhwc3zOb
6mILk0skcrGnTtlG1+3xx9uJHJ2OFifuqX3L1c8KiazXLu3RFsiV1jtcXW/O4gKZjOSgxQnZmHL0
Mw9vZMPm9V5mOCI5aCVxJQDIts4xchV3ArrHCcbUuJkhreT7NkhpDaKNbi26YrpWJdUlqo5euIgv
QsOGhEvaumRE7rezxtseJESmaaeTJyjGgU+AWONJJY1rHi1F7QtTKShixuS5ubgpISLaSJj2mfVO
TerQJ91n14ljMb29UedXdD34WTjN19bJS56IVB5jUPa2NqbyMyjAYGl/tlcpTTKXvIq2PGCi2xDb
aJdrQFkWT2huynpnkTCNRWvdYKCtb2QHRt+sG7Vmiao/lK3D3X/GNT85A5qnTOfHkRoon/44774K
AD0jidVXcmq+3rc4dMk1nx3Tz4ki7BKPEJUZzfir6uCku3wHvV1yUh4GJFr4qCEYICAUL9R41psg
EGeqkVyvumSRuinmgZYPDXxOpkcrnRLIqYNqArNElxDv2AvjSgiQouraXudlhZNtLFh2WhzlPA2Z
E3DKyenHCwLpvE7CmExBW7RrMubYRmt1k/VnPE/jGk/Yzho9bHu97u5DBbRSD39PNkMue1BgbK7m
08fpNhaNBh1nv7BNH3TN2OVGeZN3H/2QvqFZc9PNrn1uOdsmAvUjI/fOciTYk3g+dhXYTRDa6SqI
aHYei6+kZoFN508H1ldcKwhEJEbZeuTK2OpNO/NSew8cZl6oJ3+kBnMLev9IqyGbtmTa66EW4kmV
AWKVRgc32ghrcqokAckbAUWtKjow/1PPDnUkMkW+S3V8iPmQnjKn4et7hfTm6hPWTqjaVSqzfVg3
n2mYZDsz0QBDNco+EzxmN2cYxcYtsSuO5iDvVTN8STosIr38GbgZ0grDWzBR/YiiGVzs6v0/s/a/
MmtLYZCyYUhmpOUfTMuS/yzkdP74+kijvw7d/+83+Nv87eq/LBOPkmNQtfEP87c0f9kWUzm0CQKl
DOH/O35b8pcuXQRYF5cUSaRlZv9z/LZMhnbpCvxYlsfcLP6t8Rt3F9/qL/O3ZvK7CGEZLkLDX0NO
AndHauAj2mdK5lscpcw/cZFZt3bRgkmqDQfswNxW6g6nDiFL/u/biVH72Nlz/Fl5EcHXvoJfA+7S
G1lrUF+x0gnhn5H7868qyaGxz/S5sAwbh9qPEmV966knXwhytlcJTGJcyyR3dcbjuSSoWIWhho3H
DQVWCryrHMwQBtNVgwEZYiG72vuWZeyxDaqAloas2c9N1n9JR0EU1UAQndJU6d9TFKODW9kgbhRR
mZbAjJWctHjGq5FXQjENqmn0ttG4pCjbuUBM7SsjqY+GTJx7WXgLE8CmNn3Mg3w/Z6NBxwX9XDAW
y5pnYIhhaCRNU4a3HiXP54U0+NUw2mRbD6c/9BLRoLfmBVLcGqajZHaN8UnbiTV8JrY2HhEEMUrm
Uf9UhUsBmRub8J4D/VEIbC2aLMDKeTMxYlPv1q1iKyOAKlEFMbKaibNpWZuK5AfcR71JmbtwUhRh
jdUb8MiKuproU+8zI9zpARaEbWY6ZOCpU5xPleZYPwWFCJsEKtjCPRaEOhW1UlCZtPrTTFv9lYaA
BPalygUn2YzIGA7U8KlqDP6v0GvSKz9+fIUeVb+xhoY8hqm5wXa8HPuTcFBP0dTF23ZU46GGVslQ
oKT+5PYGHX+ES6cUk63ZvUIZd+4TQ9W7Ku8z39UHe8tKcjyNekjDEgQHOhltmAQ+9RPac2IxyiZF
BLGpa6pu55gA2HIF0ReajD6yVGQP9eZR1vwWlbMp2eJBYonJ2ayNHvUIDuv4aA8laJNWdBzS3Q4I
kwx691JWDTtGWQ/QO+yCLlnWbzm5Zqf2rNspq4FAcSgmFG+nDYzQ2Gk1/aRmQCqrfKpLsUmGQrO2
uZjlt2jGngLZSNo8HvPEBphIaxC2Kg8y2qqzm+p9xpJ7SnPV7jngj8CY1IjXrzVNe+SlynJFI6Bd
ybUGnpxeET3EqNAPPX/alltJss4oPeDhz+uZ+JXHdpVIghX80FImAZhnZvDN3rK6makFYqBPrNC5
1I23sOJ45ib7KpLjk0a1EtfXBIakTav+O9PaaaQOPh5eei/CqGBkI5s3WVE5uo9yunH2FJ+EN4YW
lyAUaL98H5wgN85JOY4fMDS9B0rM7cMgQDnp2MEvSTF755lT+oZNDWWTmQy2g1UxO4ZpQKRCBwM1
2LOx1hGjT8Sf2FA0iws5zrN1MojPWM+vaD530VhiP2P035TeWN6gZkwXQGrhxlXTBz8MbjkyLLRH
BwauOB1aRw3PfKthL/OFjqujoA18leHNtAoTCJspWsjdtPKV1hC9h9LsCDPbb6rH+J82CnJKrjgK
ZlA7M/z3uNjqYd21fe03w1D4+bKCNtB7Njn0pG2miWOladw2RUkvRAQbuMZGuxJGeRtWSbphb/yW
Wk29DyJAkmUMKWsyR3tnVhATm/nSZWrvgh5ZqwHKxcDJjwlgTL9DLcjPWKrAkvAZlW0crtUEuKzX
rHvPBRqgFuQ2QkS4Rp3L4d84d5bFiGQ4BFBjCgHbYKlpL2wiKW5pE9kWEadmIzV9YZJbizqlaA6s
x10VtdZGNVDiG1uVJ4Qug/WfYR1KMxdYAwDpA4yHKdXOT41FLWKqxvPQilvD9Xy7F8fZGhFGJiSr
mBV63BNng/tYDN8jHAvIB6BwJrjWk3vFzgO4D61lNKtXtsdfkWbeOPR9Te5IZMo29iAKgB5Hj4On
cXcQM8otUgNQebsjdZlKd4uf5dWMzMvgFvXG5gPUuePVoG6FCBhyA6hjNh0q3pPm36SB8NAHdW8H
cXuT6OSgam6uOGPtXt7XtfeqpnwbGsF7KuFP8XGk7q95ttzoIjxqGqCk8nEnrHbEgIgicXILxuEw
9huDqD2GY3600d3FxLFW0jK2c+h80bnGWsa3aT/EitQdW15Y5QHrUtrRloBNW8VFOkAL4Co52SWa
dVRsAFim+7Yp5SqNvPfNLCg8pE1ZUjema+yDcszzS6dIdUKzuVINmtOHjflCa8w1YlMW1jRju/TU
cRcW5bsZkM4zoXqv6fho73lEX8umuGcU35OUyHeTl2OkhczmZ7KBEtwzvEXRqcc4sQpmqtjiov/J
k/TRYFE62u+ZpGK4aiC5DYLZVZkMN+QljVsJQW3lVPx8hAgo78rlsANnITe9vTzNOzhQPEiIfthM
iqi9nO9rk0HELtVaNam+wWVIHIbe6QstmdmnE+n1KYBbu3Ynx4CikvTL6AnERdF4SCdyeZC69sV9
h5AVcsFKG1jP8u79LnI17UzCHqNN/ziqV1W9tknA+9YLjxREJ9r+w+z06aLnMPh6GYUXD3UXa6Bu
JO9t1Yy/55nSb+EqubN5bQgzBOMpEkX9MniwigA8BcMhLPvitQRjt5FWBQMERWrJJRcxMJNh/h/e
zmO5cqW9su/Sc6hhEgmgQ9LgeO/oOUGQxSp4n7BPr4WKX939DzqiNdGEccmq4j3kAZCf2Xvtg4XM
BLlAbARHaXRk9E7CjT/jSOjHNPYgQdCupW95mMXPBpRgfgDXHutNkhRE7XVmgw8zYhWYrUStWItz
weC+YPU8IPQKE7rtRFa/2rJClMNwtX9nqKLne0s3ajkfGejBRmPwCi4jyIfkmXf9bz+Ni28go/JZ
iVay4aX2Y+jQ1c2bUYjy3a763sPTNKtSfX7ODYvP+lGlIduGuh+198nDfrUhEoCpG45gHM1GnDwm
01LRPcTpNi3RloJeCeNR71e5Z3NwFWlRPAIjdMeXONMhXCAsb6xriSX6nCa5/WGlcSoYEREO1fR5
ypQGdOEQBuGfyszKs0siwqOdxuQQy8xhNY3yhSV64qL98YlHSAMuMn80YLAHuRPtRK4T16KRCdqC
igBVs6zHrGKxAFe72jGiijaEXIpTX1bWtKp5XTUkvNJA1Vm2TGwFo+YBtMWjTc3g1SyUBXgOYaVA
nL3PlSN/jzze/iCkM05jMoG4jdmUogxD3YWnKu5fshoI9bIQXXVPBPLbBWNBu9+2pmGfZKCbWNv6
hgTehhQXYN2ljYVYH1y9WOqZG+0npQi8MZBj361Gmm8uuDBKid5BvxRnYcQcIU4/YTAJIGfCnral
rNy1VbncHNBV9D8Mt2B7Rcxl2bYY+1Tg1a+I4GYc046fKFDshxfUJqrnIZN73Bn+exRAPkZoHIzX
MpDTfmTBNqE4EMkNlZC9MbmBv8JCyx8Wsbb1qo9iHv2Bzk1jWF30GNHvFSuhsSw3BrI7sMMb7Jhh
pRneIho761objgIj3ZUfcqB8njln5ZkENnFswxb/p0i7/JpHjXlvRsPFTWEG3ZMEYvQkstR9QHXt
T2UpDd5UI2puJMwMO40MUJQALNq2pLDMtDFKuGPRq/Gu5zqi/LabToVXhe+G4ioE8ma2nyPWeFqW
NjwRkit/keiBH2kQtv4bmVq8bcIEoZfZNL+GwChvUmGvRGNDL5BMKO4MUIvbwRi7c0A82JNXSESi
5lS/TLbpfGYMHMdlwSboRUIcqhd2nwW//bAKr5mvWae4LYHSZShHTzlHLNcgWXGEDbbtB3hRHiRd
5T5BskXhirIs+IAMJLhhyxLjsQy1Ty2rIpYDsPgvpRfLbeiWuLLY5DBOIGY9dW2UVVFky4sTNOO3
N7VMjl3bymxevd1AxqpdNQtz5x1aQ1W9skgpIVPCHse7O/tPHDCJrxPLYgTAefblmeyAFuTBDg+i
QPtX28qdB2iLHAVMZQVbLzD7kxGwalo5kV8j5bDAxrSNSXlutK1hLMxiUNA827CODk7MK9+2qq59
9jxeMK6ALAwaPmXfeU60lmFmMMFIsFhQkRSHzeFgwWBEWNt1dQ9T1VdPUeDwaIPX26hV13s12XqT
PlkQIisSIvyxrz96BedxxvWCcNOFPxwidtjFCm1wuG+MnMkUQbOsPymAyUG1XeORdE7VLhq3xYSR
YZC8Bi5PJyHC6oGuSXy6vtE/TCtquJrsEF2ORVh7ZFRuumjsJjfXFEzETDpu4KIxpPp7ypLWDL7s
UsOvYGg08jdQIp2Pv8cWOyc18bclCZjnBZe9a62KLgXkTblGnRSPyCApAyfc1Tk4x+3k9VgLWMpG
fxCnO2I1Bp3/0rat+V2nYfS745+p3VBHCMNrkaLBhihUYFyO43IdaWF6Vh0hQo3yxhetkrV98qt+
uOV6OrK0Y8Fztoijo1YdiDqlyIebB1nR//Lozx7k2xThmiYD8GhNN5Riv5eUeU0gkrXnRjPbcuIH
WkxdVWwYM+TpChgtGQ9VrBdflleV5i3ugnSdmOGIQycjK8NHJMkytkAgqJc11k4uCRN+WhXeMBsm
hKsGlb8agWUzYcOMoC3TZrSJ5AlUzfZsmgAHcJLyMgwK0VcfUXa9rt1quBRpZIK7I7pg6QCfQqqY
DsMNMXJ/rXI/zeCfJOXXGGAK5wT0WZDW5MLnANCoezxUmAWefdhmSryip+XvU72FtwburLbytcxB
ex1H2nOndSTQAtLGF2IyNDG3yuK7IQmtf42p1ypOeyN4cAqSu2lRqR5jOrQ1dAX3Bw19ddKR8iNN
rouvjISAk570GmrRxBrf8thKN5gExIHHlf5elkOyQa8Ip9mwcHFg66Xrc+uRIWsH3DImAmI1gGt4
yHkF4xfBeK4tk0hPrSsiUoRJx3D0Cas7sxpKhTRmn50b7Tpo3Bw4oettdfRSa1QfTBubpP7kXfa/
cDIrEJ2sPjbkI/QvQVM492AyGgDSgxYgXRAOKL/Bv42hMj4iuBo331DZmgE4IUiN6wKQU467l6yB
jwMb5MMwzi6ewYnsLYEl5hsaRZ7egSwHFIxZS51baeLK7FbjvetHifivc8eNm7BYs7nVd5EGSw5I
KcP1xJhgt/UZYLwpyHecNoL1DZu6dHR1ZCMWAQ9RP8VvUiXt7yII3Q21j7xJtLpPHEcW6wF7fC4a
m45HFg2r0Fh2z5VWBjT2LggXczKLekFZ4H9II3bfYwoWIiQRpCwa0BHkT+d6doHYH6K3CIkko5mq
0dW5Y7SwpJ6cbc1q6SRC6wJFBEGWnxMvzh6Zp56tZxotauvs/SwYm5UPTfXJCvLgNYy1/urBZfwl
9VHdFITwP6hlWUd5MW2Ew3Z8Ln4qa631wngrTQjyS0z+ikl6Kdq9yJx6aQVOebdlTB5B3hJJTdG2
Szw08xRNBkxdMR01HbCwT1LjvFIs7LObecNlKvjNLGpOnpBm2fRuka7SJx+F/zM4E8zqY1sSh8Qu
XW4qJN0EG5rDuSg0A7Vn2iNG5R0E8ChFF98KYf5xnBpbkoOqhxWgXREaIGawTAu1rkvYwD1SOIev
kuNRrVD7gbOIjNz+TMQwLv97J9r/89fwv34V5VgjG1HNv//r/DnYldWX+vqnT9Z/x8z39nc9Pn6j
+FD//q//52/+//7hP2y4z2P5+9/+x9dPNhNwGlVHv9T/PWs2EVkikvp/M7iuP1ET/hOA6x//5B8D
aedfsMrqngsmV+oGw4j/FIS5xr8IXTBvEY7NNh6k7/+eSJvMqvkiIi2ML0yRbcbF/5hIGw7MLtOA
meVxJM4T7v+KIMzEC/xPE2lHSHK8mHpL3XItoaNO++fJdNRR1opCTXgKdPLGOxks+hKdQZOZLxqe
/knhzaxJQ4C0J4ifJSlZ7XF9bIeo+T253pKsckp7HVObH+WbXifIOYvCcpuXgGQd1e4VM5Cm6c/p
+2w2tVubPtPVjqVCW96EWPCE1qFfYlOIqdDZ5l6/C4rJWzRpgN3AB8Bt5w+jJe0qKVy5jP34qIr8
3FTBS5O15oLUgifqoYi+WB4i9BicGjOQcPpoA/HRE6+yqeBhnfLOYRAxaP6tDeL5/EC1SVoC/4Ry
WvzxmQ4vhiedUcUmClooBdQoiz7ej6Q54MGItF1viVs2Gel1qne20ZkUkfiQXZ/joW/2geGg9yQo
lwDaih1r3FyFV/hbt3oN685fDZtIc6K773rfRAFWrvYy1uzkCxu/b1MOsBAVAVmCdEzUCmjqpbbE
k+WuqUbtVRu/s+ff+D4iXbcwrIWTkz1GCUDOTK2/kjX7YuGEyKv6Tcn82a77Hzs1zjnLxZyzqcPn
unMrZlutrcwtNEVaqYxRN/P4ngw49sPEfrit2f9in3jVddFt6kErdx4qhWWQdsOl0gmrEtOwJzcm
24+JreNKhPvRxN0jbpvfBvalQ5TU7P2kb93KxNWZ0LvyFDVGh4iiepRElJ2Vqx+sME7OoUcYVlm6
LlJc+YYx6t1IQbkwGCvWbVEApXHg8iqRH/xhMvau7zC7R1yzaHTjs/Dy+HmsvKVKumCTGq1+IwtX
5+okXjkYhmvkTwRsdBwDKhHuMhJTsDHH4LlzZHifSnsPcX1ioCyiQyDEKo2JgKgtATC5BBUV5CSO
T0NRnOqq8XdspXMsYShvldKulsdofaqQn/ntJO+dv/CHLxaNGEPaChiH6lBOugWxmXrBALb79rO2
W1P1nqy5E+05xowqX7XCrld+PdEQ+qnFRsAgKTmzkEpLnMnZkRN+i/Hom3DCtSNwM9WEa7gMGQJh
XluPRLGyf2LqZhNfgVDNkk8jzQQSAALgfdLrgEt4De529im5dJy1YeCdKwIFHA8uBZgiewcRr4Ai
jHRklPanBHa8MTuF42N0wahTccEB9j61xv7UM76rVtX+osEr0lY6NneMYAbBln6h3QI4rlZaFxut
dg/ACFeidL458bbNaH1WgfWJYHRcQDVuqUil014SiysgJ5YgyMPfLJ4+aPkP3gwMYqQM6Lf07+Ak
fYwdlNfxSxn/9Fn8g9YiuZUtfCfXa9e21tRXfYQdZw4Oc3OBEn3K1MEgoenYFFa1mccLGmEOCUpx
7kySG+FRI9NO/OBX4D9BTX+F8kJoxTSdDOhXGzZAJxOG6kzyLdc6M5JFiCzoUdf1Dz4Uv7DkYnI8
/1AZLsGIBHisFJu7YxqIh2iBd0atWTNyJaunpz8/9Qwk4qIANCPieGVqEeWVXv4EVStuWgsYKEYt
i3bGd09dWXinv/+VYA4FQqz15Ck0B3tWALXZMTGj7HdQt88Fkrspr59yLdj6DjhDroe3IXmGrzf9
Idh0UYnkEhUFEgGbPGGzZ14kSUY7kdDrzYjvfINAnwxC6X0jDGsuU5d9DaJSG13zSPvqJA8npxzR
Z5LugTqhPExywhUyWuc26pk2j8PeYNe1gLsXXhxksOseAcAh4xVbWht8ojRkd8RW3miUdiEZdti2
voyWcsxJG6Uz6S27vlnFYK7KOQAgmEZvAe+XEBb/3Sb/BqoMjCmTFKMu6vQj27Vt1dj4Ekf9o1Rt
8tKgsZf3IKiMb78fBHSIargVhl0ee8UQ2TTcYaeP5TcHaLZrSaxb4gLw1xy0301jT9dmnuWAlpmT
FHleDzU/TWT1NgAK2zt6mnEzy6E79Uo+J7VhrDvQrkeFfqJFwgpWH8Moz5ajo8eg8WzCfRxAawgR
uMqES6gSC4BNw+ZNle4Fq0e3T12JAbUOfhyg2AtzNLt1RbvM4SH8bZSVb4lr/Wqs2N4pN9uJWv/J
JikYo+NCd+hP4aV1/k7ZpHNbxtGwmvy9a/lFheNI9J7dHjRGPAG/Sts/OJ31nk55y/POQuRsVZfs
EBEASxjpQKLqRFlZeC6U9V6+NgnzKZxfQ5wNOGysp6YJUIb2HUd6Fu+Ul1cbh4feRe+qXddY0RXH
MszDDHl2OTMG9IiFKEketFUdjxtXuWSv51wmfz80JvHmA2yMXTl4zExK+0tS+i1qCanWn6Jpn9US
LLQao03cwy0K8P4ygJfPPcbFuve01xxRseiVv5YhSYlMdLsXAuKtTc/ycv330zCRw1Y5ivQcBCsr
vpk40vS8tWaSnulwB1i8IfE4lsESibguQjHBMvZHQkeJgHPCaT3xLqxMz/zIEkoBUPgnZ7LglExf
Uuwq/bvLEns9tE25QmCKMbPTp62HZSbRwaBXMsKwmSbf5QzWAJHCSWkTreMm+DqS+J7o/j3Z6FP0
Hkt+DzCmAQjnpIdodxwsKyjmpF4LKBxGc+14HK7YjN4mPVqlltat1DRiaxFM3UD2z0GbsVqy9mrJ
sDnzewIoQRjGCobSa5QFxx5OcLwtbLVrlH9NJ0Q1VtV660aPHnWxzC0daW9ztDUd0tUU/qANkihX
x6PU+GNmxYQhk2xvvNdpc1K2/zJBCK98EtZs9jx4y/oBlqhFqWdV+aI2p/hUBbGPGLy+pCXLP810
zaVN27NrQ28bSe0Y1olxM/SCPNv5ZgxMtjD4g/dm7rp3U0vc+zgIay1zWsLKLXnGXoywsr5qnxTY
UTWzzGGeRkAVXMLyi1baNMFv8hNcmpQXxEcSRi29ftUS07tlkDMnKATppfJIQ2ynP8mYJvuuhmnu
EuG0LgrJMY6nFXrU5J2drHuFr0CgHxWX6F2XWPvyVLvxfRL0Z/yvvPfOevLUTJnSa3tptpCvijqL
1tD5h2MUd83N6yeYD3MTOLhms+VC0RBHhFsUCB+p21iboo9SAsAQ1U0Wsy8gP+LIzhDzgq79ytue
5k2JY4HabzPW7GJxJLMOiJfsaVqSIq27ydj1EJUEAEHjJt7Lm/Q1S/NxbYZDfjAgCFp8jXcRx6HE
MpXFuX53+tw9hSHDHS1sHdTd08tuE1JefZut+mgkRb5DovZ6Kj+60h6/PieT8sw0yo/Gh1ZhxrX2
rMEDXwOal1oY3Huiq1YpxfOb7rGNJ09XQ4tMUmqWM1sYev93muZfMNDMV1vZC8hm9Zr9cUg57w8f
IcJXQ2Hhdlr7MpQjem8dWV2WYC4YtFg7ke3zQBP9zRPyVUMRcg0bUnGaNt7HEwJZrlVzUURp+WNh
IXP9svgOWFUsY88HCNJw5NSQOMcMDl2Wx9pXHbVnb+rclzb22l3ReCEqBm6AKifbs/eeTKX61ybw
JsDVxAsRiWq/iQgHNlDJdtm6+k3pmXpxnTDfBMIhaxSp2CoHi7IdKqvZUSL4y0RX1nOoJvNUSiiU
KYOIZ372S9YEzjHvwpOOefxlGnPrNn9mdNJ80XmK36px3IXqkKRuf6rb+NMdLB0NsE9GklYas1hu
JHLER+ovO7fc/P1jciMnNpj9s+bE/Qpnu79yIdVdJy93r2OuRcdEZde4yV4JNDL2A9CeeVEOtMap
Be4DSJii8CCoNcW3PibV5e8H28DEXvpXpiM0VUO96aqpuKn5g6QMvwXoNjxREDIBKHYyBhbihUUc
njpVQ3atNeGw9Rw3XRobd68vOIrSHqqmb0C9aeYgCuyBe0R8apellSSQCsofqdf+jgGz7kXcL7Xp
rEqT0FhCxBizME50hNYukYiqZ2dEUzMOvrfCM1pcZYHgYaTIGQrV/ZC70RP39LtIcmo92Bq1GOTZ
KV3jpnLsJqb+Wvty/MX8BdfLxa5qplROcyiifll1qmBuRdKq38hPp+9Zv8zvVdj13za64wsnmmdU
d7vM9T1g0k7j8PahA8B3Fmv4AmrbSIxRM83XHjzy4CVqYiGia1PRFpFEn7+4KnmpBX79LMVKGNdJ
+mV2X3E4WYek66c1GkZx8Mrw2irpHESxjOJgr8EVWTlO7Gw9D94UwuLvrAWQU5sFhvTWI2TZauc9
gXPwRX4fEvbyLa2DQHujRs9ajdBxgccA1pRIBzifEuNAUsfk7ftyGE6ZlM5KhQ8OFfaNbWYwIHU7
uBXOKeoZuA+TC3trVPi6HHPnYrK4KquCDEH+w1KWr0OZZh+hTjQXb8GjxmN7akzWqDrEkE8QpW8w
RpyHrOr8xKLaY8rr6Z8tvKksAoRLsId31GuJ9Xb++27kbVNRFT9zq1TmkITtwHwHk8qjnKmq9G6g
u+lNWShrVu6eLcoU3DHxzrBmXyVYm6SyktVkiHDVN6++AwNxQN6R4c4HFJk6G67jhcDQAfUg2AbI
UZemGuQuzQIYMKEKt3Ul+HU5Tb5RrTU90tZNIVJXpybZkko8F5wEpIJ4WSMgjNdhmozvhB2yBIyb
6iKd0HqUEzO3c5S15aUxp/YSMf7YMH0Hza86dUFAhSqraO2Vl6BmYWEyPJdRJO4kCiC4X8ZVa7w1
hTKPbhTk3Gw0HJzC97SPsmU6xP291eD+dfq81CIS71ihBTqqHFps54XcExMS887IS5wbEJe63IxJ
j669raOX4YuZja+mYyRPMP4vQ0i4Biihdo0EYQRLaFjMUEjzKEqDhh8+yz5T1npsq2wRFxnlGbap
p7KO6cMmPd0oio2F0tpqO+audq6xXp0tGFHzDl+w5dLYKvlpc2XcBTpDdMOmrHCvtx1AdaQrQCmo
fiMr8J5aPXznHmfH/h5xWD2MJjVXUYZ43Kb35MkbblmrB+c4S81tNgwfrEE/nNDOiIaAASsM71Qq
Mrl84Aao4knV5PJHL95uGVAl5yx073U9qkMcM61nFAMQu7vBAyq6BVJ+4BkR4J66HsQhVklFjZEX
T97o5E+pKI92e8n9qfoD9jnLEMZ5RspCpoV5zI9M9Erck6zrQMMhM+Z3Yue7uHKA1eHUxUn9bGom
gRDTx9inyQZG5Mc19c0vpklbQyA6SngvE0ADC+gQRFDSzMaW9wHNESBDRqYqL/9P7dbBMiK3WAVf
vczUBbr9sCF1ecKRXViHKSQUz6/C15gHc5ll20mDFBuZYEub9u4TKrjVY/EpNV+smujijwMmNbv4
gT+hNgSnLRnXKWAQHcxkldvH2MAL76uwWrNgyZ5HkXwa9oQhU6T5Tuf5fOq3iV17V4Ra4c3HvTIl
qjh0aICOenDtsyJ9GmPMgdrEmYBcGh0qYjIxkQHVmM3wllj568h0Y52wq8OVGaUnZ/7AODs5/f0U
nPMucvt6jTKj3fiDFDdG1fuS8dKxdMc5vpIerTLlcejDeiVCwgdTU++WbYngLeuLdKvIW7TjPr64
gWGvbYKrNlNG9GpSwbVTyb1WnnpCr4nrYFYLWRnJxWbs/QgLibvrvdboQb8g9207AuWp/TINe0QV
P6GgfbdjfcAI5Z3yzJbPZccQpbVfOjO7tigRD1h+osOo4xkIzfRk1O0LY4JpkwaEgvJk5i4rumzR
VyMLuyQI91lqh6x40v4tY5s9R7D791yKDM8/s5WyyOaMG9YyXS0khF9YQGUVHjy/F5TLrrhnUkOE
Mpjnv1+KnBSTl8736XYRaa0XC7XHNa7yg1PoNY5BEKQ6ihbsUNMZV7v1NJYnGZvn3jXtb7uLPg1S
8HYiQGJnpyxEpe+9s7UBxYGmra/SiC6+BGqaelzeEZnjKB7WIUuRGL8BIoLkV9C9i9R/nk9ORCbZ
wanY3PklEYZheFCcRV3g/aDnbbF9uPHZ18wYz/wH0NpiSeYBaxIPMxHTTKawc5YdQz0n/GkCWOJl
mkQMg7XsbLr9ptE1tjBMDQXUaZOhx6KtK4xoUCKmVysrmTWXLP0KgwlZomS6QuxMHkPTfBVRd8oc
TC0SzffCmOFvboJrwrL2Qao0dsSwv4wAbroRPxLG2lupcrw3czeCZYHc8/KzTkAqGznxN3kz3dkr
OWtQu8mqMz4HNAzHhjUvSqfPIrfzSzlHfIUKwF5JPNWmTMxg1Zljfsgd9WWPQGea0vO3hQvUN42h
SYzyLOyuJLzD3YF4tf8MY7Ym6ZURkbDUZUI3wgaoeqtD9JnSP5P2lxLzcsRrBmdz5sSlepatA6Ke
r1PlDsdeV1+K3m6eiFgfVu/syeJdabl2G6wqPbnuu22o/skpWEYnSRK8mJPQUVZUAxCPsb768WvW
EAOXfTdDeGqrAq13zm4umsxdzJ05i08PQoD5EKZ2DxxkOmGmfTYRhOZuBnmoxgV+jZSFbznXKNMN
nckvPyidRRRkG29K/gTjBbLqFnc2FVLG9k2wEoWgSNou2YRE7lq7YUZnlABwOvOz6XvqfYODHbuR
HkzkQ+XNwbEdsi18c4OkyDtElkUEIZ32rpMJtB1kG4uwc5sL8xgd2qBvHMcgW/Ol+Dwo7d02+xgD
rYy2viE/qnzGDVmdduuq+GiU43ToBtbV9thoVxlTT3gNnrGCFPeVyOf9BOXPyu648vsAW5AKSyAl
kSN4Blf9Q6J3pBIC/1SzMd7FA6kSidHpm2QQGRsCrJcWfY4O3pAtb/QVlfINJzW2Z8NxtkbvpC9k
hb6QKxT8Qne5DDX/F3P//sS0w3tRsfGkrGCDyn4iEikl/BgONfmf7pXcsXWJLP4wNLfTtBSFjN8s
KxquvUeqTKdeVAuKxWtSMlnBfpwS7Dyxj54ob/LiGWHHRrZ1ctZolldEI3yo2M02KYqYrYHb8hTZ
8UfMVOAxKXNaSwHduiJodYksttuPjmk9uRqcH4TBVHaxa2JAVtkWy8QRZmpxE02fvpSVsaqMziCb
xEEEnzWXSCLcbkRSYHg0+pXmzZGYeuadhjY4lqmX7RxHvuS2zFdp1sabSM/Lpe+Z2UGfeyuWM3Ni
lQQCisrWa/Pu5mzxsDKyQm384wRnVN0M4xmHbbOkWo9Art8j2RMg0+1jO6MVH4roYJRPeRz5BzcL
IIvp5hFy5rLUO/3894M17nBvNnfPm/B841WKc3/f+7u+NMNzShm5zZX3NDYckeS2/OeHwOSHquBa
ST8dlkVimue2L1a+9YueJ7xoKRptm3jBZV7b5SntrY2KebANdAs2+/oVoKzgRBH4xk+l01Pz0gat
P5T1+MwqjQ7FdZY1q2s0U+P9rwkTTxt6nqGxd+ZcwjleGq4V1/M+ShvJbH/2nCREh6VGXR3CEsqs
SRzPogThuxxqpq6jqXN/BfastOEx1tlo9oHDOWuyg24pW7LtVNO+SJYtPJlYN4dv7YiSYxiG8NZW
vGuFbRzqWJ3DvtOfNeCSd7tNVoydJ5T1qbb8WwDEjS1WiWd+4RRJYELwaoaCyDIMz3DwJ2FDcU/V
WYP1SmG5dSMU5BX2WnifB3KfMZtGah9CmFvGeU3lbuXJitspoA7F7mf8GQQWfwRgNOhotY5FQ5vd
0pOtupCpADpSOG5R2e7Rp8Q3iFWkz1bOl+mEM+AhI1OdIdLaH3Jz28VsoQq9T99Ih2cCPhjiZpTa
Z2vmMeG4DldU5ThPfl/QbtruDajOOTSCnoojUFc9qB1UUSh9nBQMWpB0C7QXYPBV1p+7OCj4P7XH
ZGoPSvT1pe6RkgRRPJzLArsPkWg+o1a2S5zal6CRDF7wLq6b+MOfcXd4OlZ9CndJtzRj2VaoDOhE
xkUeFJhPuvLADVgfNRfMFjTpdBehHkoYmhxSDcqyWQEbNYAku0HXPmO1cVYckfJVzfN/vdS+CxDj
/F76aYOKSCIknpi7a018IOCgXheU0fu2HSEJ68kxSiz7BPztjXlIumVM82HghH+OUbsiyCrZSugJ
IZxZkwKOlhhdRtYgE4i/1skoKAgEkkszgFxrKhMGIQ8UJ4pIqxxVujQFp5CLxZRM1fZC2hHnhpd3
6wI12dqk7yAoPDo5PcJoXChg9hTe5mE6uIhLzVCd3Kk9c3uGmyRAT47POH7HgLIF3LHDBODu+lC8
o8SDL2AUa6wmyFE6LPJsi8F3boJBf0XI/pmD/YIJ8FzPrZJheONGVo1xVtvJCFqU6vG3kNaxwyN8
tUmx2jD/PxsheSIa2q2danEwGplBfkFMuWN1Y88bgC8xI1oJQ3d3igBfMOeLIWK6xdXx5HMF4u1S
0GoWPpOqUOd09eqY+9GCCdaYw7c0jPIh5g9Si9xVLcxDQQ4WIpNBHq3mDzTVeTMIPauazaeUkFc/
77p5+FCxtwjSLdCu4KChehZTgYhm6EhJwRDeCBBvfn8cE9UfXQjGm8ju+4VHljuBDtzEBHd3WDCJ
7KumsLq6yhQHplhkHnoxcYHQyDYecapo3fX6OR48tUXB057QsmYi4SCcOkmzCj2Z5waDR1qhnV1F
iv47ukdaHD+qRlBrNmP+lpPEm4rM+igqOcEqsVZStp+uZE7qIxdyzGJbOzq7BULlHRKiLat/Yjn1
rGccbmP2TFbWyZ0DoqTzXuPUI7YyexS+uZ5UD2erQzXvs+ztq/i94vpZ2FSQthcpPLzZuQmRHyJS
5YHTnplC5JsiNF7MiFUzNE/c8u7F8GmCmlosuhAyiq6Pe5AMlJ+1XHUkOLIq7jrCATpaXwCeC+XG
4RZQXnACJBdFNycN35EtM3RnJuaQOb9sJ2Yf3EFYSCpqotYU2zp0UAXl1q9E68xD1dRIIlkgJNlw
6p32NQuiaukX6g91DAwM/FVmGFA7lRvF0sAHoLHQspzQa+C3paevNFl8tV6W4nEgICdNAaf3ql5i
o4EFAL36WDaULG69GiBLvFqBdfb1Ydun+YuejxdDd29ehBxLcyAJWR0rJwuZVWm9ehkScmlCnIO3
BS05Hj+QQkLLSckRNX0o6gB64sZ5Ifmwh9RhnQJCfPC358esZH9thO9mggHaXHVck4xfeLjUY5Qv
DHS0K5fJ+qq0yt+6RmS845EV02rGxUx7qNlUSWEF3hcuJ3/8UmSDcdAqljXooYbXEKcnFkpZPayk
qJbZQPuXW45c0zNU9zmwh4xd2pFi+Bk5+864L5tzG6ds4cb4pKlaf2+K9DuuqaP9jkRm8pLytTPP
f8LKbbayE2APGkw4pA+x6Kv19srF0ZyQzZxFUHTPU6RfGOse/oO6M9uRG0mz9KvMCzBhRiNp5E1f
+L6FR4THopBuCIUW7vvOp++PKvVAUk1Xoi5mMF0oJJCJVIaHO92W85/znXlU9gM20yeHacjWZT4M
DaPqDtVgGNuiT2AItJm/zWClAJ0z0y1Bh+zRForOW++jx4jiYdIUh1kmJS5O+1IPKQN0y3gK1MSO
ih1hR2oa5KvVNif8ePltdJxbOfj+tZxpqWBRfiJmqdYJ3lEEFcG1RIsHLmdsSt3EOLNhxCStaVuH
rfswqbo8TuiLqyI2OWwEMX8yKZ7RMQUu+G/RXLbbcZ2pbuDhnVFPpHpjWPUxasZDI4114X72fPSg
0X4lkH3H3XeXT8WtSbvHSDDt1dZ7hcYx4sR3BWGNUPXm1g6g0tBKe2pdNMrQ6RkG834r5zKWWXAP
UTc/xUo9uAyMr5GowW7ruFk3HrQKtyvONGt34EHFewfB/SzrMlk7XYL3QlQXAjNgfxE7953NsKqJ
WYRqfswqpxSL9VDPGyf1zG2jJm+XhcQJRsPehCaxLBkHbz7HGxQZwucJDWkcm+o3Auwry+noTAq9
mk6bLXIjwnHUnchaUJjUUZ7eTGhvjmfcG3H/VJd4fCTQmh2p2A5zX5juNX1Nac2+Dq70AfCKfcc4
apdQu7PCuxDcVJve1XCA2ENQ1Pt22Lcdfg5do8VMQXqHqOSYRvbEOakU2TtGXbUzouoBONe6j72Y
K0GJGNR2Z5dLnoxmDBnFTVse0sdk3qELDis2IOPQh5y/8ajujFx8cyfhnS3DfJCdV53dHnJOnlmH
mbqK8zwMHQnhYSAB5c0Xk3QvISTp7woJdJaY584DS7Z3RsFqWBcO8zmDa174LZpk/hwq8Y7bp9uW
BRPXBC/mrnXYbU07bV4NUqssX7ZzqCoonmOfehebQiLTzlOuo7m7tXqT3jQLS3ZT+clZcyjjouMf
guWYO/SILl0DBgqN8HnO36xWrMzKt662U9hXtfyl8mw0hzldO1Ql7zNlGCvfQzQM5lLvW9iU+L7F
8NCZEJQiS52k0eJHVe0O0j07UCYB4BvBtzKdb/wQZADcruSgivTGWf0axdcCWWKOg4+0QNRk7LR6
HRL8u2DVVu5YjV9pjl+3VnTu4tE+NrnLsB0+W+wrPBeeW2zHHM7OjwpdHF2PRGWjjWPQde9xyU+r
tD7FKNyNk8Q7zLPcxulrlkk38lu0ByG71xgnBoy17mZn88WYmG4Lx32hzGyJr1HE5CU8tqRXmSB0
R6a4OIapV962dfceQXCrB24b2qz4Ho0Cs3762oTDMXHa75gYyVTFDrvT15kYBDR1LvsTV5EIo2xK
GRnnbny5wQKtcVjwi4l1IZ7Nb2ESfsvG5WY2xqdSh8eu58TQyilcNYpGW78OPtSeNo/cX1amtZi4
OnBYrZybDVw1GsHydjhyzwQKNnZ3+DjKs5VSkCFj5KQe4s5acEzc5LNSV7c7OfMHRGZ/bTYlDQx2
8qW8k2NyV/VQH8zsk6jFrS3iL3zGJ8vHmtYbjbWJAvjTGkTP0CerBDrjDgpGwHAPpw/R0dw3L4YY
4LNwU0stXBBzQsV5GH7l0I0CnuMIcULqT0Jky9IkvN16H7WwX3z8grN2vozhdPFnv+UYDLYYrizk
SeqoMRTq7Fpoevm0rFnUNnrsnvLG5iaaBjdqT4ZjwGSS55gxMlVya5q75oOhp7MibbSqF2dM1yRn
9ljjOnj2F9Ot6RoaTgBhu/uaJqCJsobeG24YWuw7z9wvoKiDN9NdMoNUvVRGcS8i2DYlIsDBS7pX
nxH62OqQnDwfA6L9HbGmCaaexEY1BhMql+uE6zlI1rjz2tUoSc7kDsaGaDDWU6Lumame/DwF5MZJ
jSMv+5IYCOn6Z682PrthtXegN3M0cy9DfMFxBntX03dBYjU+mHHDSQbn4HPqDCsgwpHvPalGjPcx
yPOzZwmO9wPc0HZOP2nq1leh173puYQmJbO3Kexw9HGfXY8N000YJKfaRmoITcBmKbfefe6SYIUG
wES6jm6+6XwcOzu+QGRebsD9mRPyqXCGQ6QyjAFB9azDio/a7nkkg/3gcqFaBLPm4HmczkYmacbo
w+fiU5q79sAOtg1dfr5h+emaNO0mhAeJkuldeNnXIC++ezjfbPoZ18S1kf859OzKKfoiQOur7I5y
DHImXrwVKU3q8O4HE8b+4hVrCwbGodvvRx908ozXlaOQLking1NsC8dH5wRRlJt9+IgRl06YKXgU
2uzPubJxmUURuLPE9nY4HrONbREb72hjXWurm45TyBcytOP3UqUUhyFz0XmQkowOfOs2Q2O0cZrJ
IlpPWDLfk+55wiFwpGDiGd8HD7T/GRhSueYssjF6t/gUhYwcOKVgSD7lof3gcXW+TRl8hNbI6xfk
++NUNM8xvKV3s7Iv4Hvb7SB6ybawWLhbY3gYFPqELdI7Ce43LIQ4IREdO0u9USLkHdnl4q3fY6L3
Pe64bphTm1fQGs79hl6TJHozMpIbM9VFWQvoNrXgqJpsFYDhHsTwXc3+RtbtXidWTttZA8h3Cj+T
oV15vfNJVt4MQiqvERLB95gy2UNC2oU5FASVYiq1gMiuZkMwYnbRtmkGzUYDjxy9EDzw5ktBfI2Z
K2pPlxQ73P1QfbwwpfnBpXoI411nhpvcmba58heGlnkvNiIkJEwtcHFpEKl5etE+s+IZNe6p77Ex
WQHrEuPLeo0J2dyOvf81zzaq6cw9Z4XvxsBhTyAhuxa2vJ7tcu2fu0mc27q3EPJhZ7ll9DnssV1T
sMoYq8KVQZUwAeScKoDQR/qgVCUq8peMyot9ne4FAt5BhjgkmNpSGkFkpe2/EQ18nj3M2JKRMDHe
rce19czDMq0a94ABdlzBt9q5df3qyfYSkPff4MncDFwokzEjR1eMJS5t0NBZfifiBpB3aif7yJYf
IPXDbPc/tt8NX32sC8DFro39NiycxwisCPeXXR4Zn8wIs2olpuWuXRH954JU+e6PAe4LeTiG818y
C3gdsM71BL5lmzLg6K9GyxsZMM5Oi4aOkQbQN+bT18GeTnHdHRQUAi5yuc1AhxC2irqj0fYvIuqs
XTZ2n6k8pN4NZa4tGsJxjtoMxNtdBXoapMEvEYOHfzRu/a+8yx6KKG+XGuyF0/pLERcl3uBlPVs7
1MN59Hotrv5fSrMRequMz2lmDts028kMiSWOpPXJrYweQxZK6eWmrz0mk8LYOwlELdUXH3xMXE4L
dfpvXg7Anj9ejhZwj7Efu442pVpe7i8vx4xkMfs6GfeFhSoGPOR+GAoKiue+3QbI8mA0EyqZOPJT
bPPJIg9eVm6xNxrnmwZAv0nzko+OOGft80iacvM3r2/B6/z+dukl2gDGh7SFx17w++srbRsZPSPk
RxEUEVONDYi2ovxAzI8eLjovdiFq38op44eW6UMylc3bpN/NGPaW29MQQJPINh8AcDohT+SPV/cz
vPLz0yTN8ke45de//Y/nArp89iPw8r8DML//if+4i77URVN8b//8t/5/TM3wXP7L1MxDB0Dy/beg
zT/+yD9SMxoiMn4ZCrgUbm3zBxH5Hxhlrf5yidJ6LoKZJlmzwJp+dtYDa7KlqS1XS9I2Uku+FD9T
M6b3F9QCpAhb8Z0hiGP+O6kZLYFF/fY8CW07vCwsoZbN///srAexnzgRAYy9j+AFG1dQThm4yn8I
an84AmdythFQyIccO+Rp6lkB6c1Rd5mklZa4A0QWuxf5cx2O3I5IPPhAOCogijoFEBz40QGIoHFw
8RruuzIBdCaFjbmrNh4cYgb0CdXhe5s2UE/R0HF8qJlMnhzi/cg054S9u3gIjWi8+lT/DAiAXfMe
RpE6MOZ3d3OdA5cMIx+LX+N9Kh0reGVQH+7JAIZI367wDqqzvF0lwdvPVgblyWsg5kP7qb9OrpFt
XWsMQQ4SSjzFcmJ40lTx8wATd1uE9qhWTVPgjmAmCHhpGOc7I3Hyc4Fee4u6QnGtHbBcFrRFHac0
LF7MRNJspaZ0Y5gYJii+LKiJYuxcL7MZjDJ9E2DuHdO7zJYI67zMeVWX8s0wdbnL0PS3dCxMyDmV
feRgwKgaE01CbyZpmbEhujnUAT3aQYE3YGS/9RuFXaWpp2sVId5yKQnsJwtH9Z0sKY5OBVPipnOq
N7rsfU5sU/nFmf3vxJetz0PYfaLBN6tpRmN7rcrMpWHGjZMHUkDeG8PQkkYQgpRiCYl23Zx+dU1g
TiaPwWsD6AJ7jZfcV7IyHvK5dFG8LA7oJeabPd6PZaoAHvvaJva4bxL8QZ1vgc4glo2ZRnA7jGtM
H2FOuptD6ohvWTaXumnxS7sWg3rS79uoMNFtgLCG28wouVRA4cseAlK519Af0bYrq5o/0MnhkiYp
qg9GB6djbiuigZwmsJZIUI5tywg/k8R9q4J/lc5xoh9l21t4dJq5QaKsvF0toQwMqAfHQJAGSK0W
Kbczh10UsR01U62foSP3O0xj6WfC9VwCm6UGA7UF7BFXnac5N4z1OOElNyacHKXhLu3N2hQHQexy
TzFdeoOQMN/L0qJwZcjrUyich6oIT0D3xdXG17uBQUS6xDf1c4n6urfTAqArjA4k5Lg6YQypPyfR
OPUwc2b30ajG8FMfZoK1nw4fgFLOw+wnuLONmmJjUi3nMgICgUMhUbtKM+Avg9hdZSnpJkYC8YmQ
Ms22tFfz/fRN4M+EsQxcauW6Ikh9i5HoqSm3zJ2Zy2xTTLk8C6rHT1mYzAd/bpmzkLbJ78qYsC67
s7fDo+uSoMNooPjdqTHBzm01NpwDmDU7niJQhXLiSBH3yFIrb9B4mAHs2VsuJOZ+dsf8wgHfeaOQ
2MMONaf7zkmSR+YB3QaeVQi/NaCHqLQJrtS8+TBEuMvpOubG43TeaQFAYOqdLUaK8C+eMkubu9bz
4YuKGHAU/dwfFEDcTTIpRBFv6E+iwn2cp4OLPGIhFDUE/gEGDcz+nKrE74/EvCrEzJsB9SwsIW+E
Pib2KS238C/Ap3nIJZ/9TKUHTQA64cgcuPcp6Jh9ZkzlKXHS4ghvWN0Pwu+BVMJlXGac0Fhm5lhv
NabmbRVayVPKIgfd2kfR9zOm1ma+zBTayV43kYz2nEGc71CWGtopB31dOAD3vap8jrt5vNBq8tJZ
q9FmSD+3+f08oMSSanAvjUZvTPg6naKCr4OXJ+aTLaF4jFjgGSLO/bd5KASFDDh2mTwC0TT7wfmc
xorpYU6xzW1qwg6EUZtQOKqx73cM5ds1YHX71rZNc9ejjq2qOv4s5Hjqc6TeyUBntlPf4B7ZhBco
4Sh20OOOBTivjTl50WtS1hY0C+EqoMEyOkw0lNhr2fdo2RlJibdx1ktO3QFB1lX1Axmx9htkCMy1
je0QFJ4b7xbNY3Dshni+Mlhv9yDRmDC5k/5Acto36AXs7WUhzbk7MkK71AWOn9QPOSZro42SRwVS
9FK63/IBrl5GydaLYbnNfTUmLhWOiBV2W7v5vh9gslKBuIT5Q2MqnvBzu8wBi+6JuhC/hMA6VouM
0c/PohNMU6YwD+EZ9mkI9TnHIjSkEZiXCphHCYvwru4hga3wu5F87JwYBhmPacGReNuZbrUVfOs2
MxOCTTfUlArR8n6xK2k9+U6dfA27MlMXPw+IJGE+yM81T8JBk1ACoU8U9sB4wx1XtDkSNowqqz9h
ykKrbJLioST5vks9/hmsouDQQUSvNpVFm+0qHxz9TteneQm1kPhtrYxaLFbGjPtfLFDVpNja+UjA
YxzsK/zFahdRlLBLlFnc98zOd8KISEKRVQ8+SRmTg4Rw2F1LK2R2G3byNfcrSm5Rc98VeObLNDcd
36aekDmXhfzI2fqqrPCKlSQ6G2NjbOi7VYdqbsTjULvTk6fCYW9JbTx0LkDnEXbOueuhHlZpd+fE
TQHAHldV5zX+m05tjLhEaekeAmDBw+gfvNDRV5pmnEOQFe2Lh7n9lQ+iOiWmX9CV0301OYTvLerL
dtYswrMKW+PmtejKac3Mi5t22G2iMbRJ2Vkz8UJn0UMn120+1abdvqWQpaEHcBji+TGrz9qKgdTY
FACsKQqKWHW86cSBwt+iQamHYaJuFilXUmoemP4Nv5d/lF4xXNrcd85+YJQPRtqkO9Xm3YcybGnD
idz6I4akCpFS+VhAnYoitApmURJNtPWmBOWGwDN2TlpRnp1PYfUoAhPdn1MFc/hgetSob3eFrSNI
88xCOTmpL/QkxHvEWPPqt9TM5EL6dwmkjScB+Z/wEYadG1A94GMBjgAT0hoPiAH6BadzgqEGd+st
Ex1xFiNPFhJuVG6tkMBIgaPotbBs7wOnjeARN7PYk+6UB6fwmHY0ZbzvsOttcCwW75mXOUyHku4G
CnhGPc8IyHaA53xps25Lbn9JFadPxTBSu+GSzYCXYOXYcNJoG0gLVDvTTUxD6ESxtSt1LA5QtILn
LvStgwFk8gogy187THP5gAf7ORO23jKyoDZLhGG58i0zYEcgzlUCtttJI5HvwsjCU0CO6zbMsHbn
xiwfSekNL4Cr2hfDHNq7DB3zVQdut/WGeDyGEzPvfGz6syui4TN2OeDfIC/oLPejunsSdTzcwo79
l8hAyoyB8DjvVJyeUiWB/7daqos91Ml3UtYWFYoSO1rcdJva6TEf1I6wdx64EHZUIe7xRPcnAB+c
WJu4KInBBd0nLyJig6N1PKRNM25kFBkfDF33b63wcQAztAkuOLlZ53KbkmRFaV0KGjD03kquwrfJ
VSweVE6Y2cotmxAnQUChQ5X6zgvMtuiYJ2LcWCD9VjAk57cSHA4IE5CMR7+HRmT5TXNl8gR+BNjb
uZxdeUZep72a9OW+6rT6EJgp/ZmwNdmbi7i68p+wt7OvPFbnQZSHmLtVAvJFBKdo7BjoVJzP0x38
LABDwApjnIsRzskMsTtZ4QEBDNdH9XjVRe9eZpTWJxVKn/7hfGYcEuoR1S6sRvyBHAyZZNhZmx1r
q3dhqjEoWFl5zqAD7y8ojnCBWsMrWgHFDzaxMc6HfOAsic8GctVaGt7bKOfiJeFuhXqVOx0Kj2Nj
tSaSQT1CBYIkZ+twMswCcDGdW53jYc6CUB6RW9V9I4b80JVq/MZzSCVXyZzp8xCn+l21MyGFTnpn
v5Lg60x/eBw4csZrgbywKR0jOPRdlD3ZEWwRYi1Ry3EqdYDrNcW4dQgEn0SoMkAEVHNLUD6fobvU
l6GR1WmCqn8TkGvBj2DtesXUEDyLyA6g44U0TUgWJEhfLP/UBBc7xPXmXEjp3EWN6j7FhdFsTBAi
RJBlvKX/pXEhOfbJifN7vbO5Lt6XnemT7isa5xF8mPNaVDnRrzgMH/+vqA77b8X1c/at+R8gOkhc
MDA0/ntUx+VzAqrj6/DtW/mr8vDzz/1UHtRfWgrHttmp/quL6afyIP/SnKcdx0RZ0JA0EJl+Kg/S
XFAeqF/oAQ58OReIxk/lwf0LKUJ6HmYOFAlX2/+O8GDSEfWb7uCw0Nv8CF4EwX1P/CH7RbAzRnh8
wbaziPFGOmrIKjAUhoW7VkWnjhzbeFqqJl7b3FE3wIXpP6SFel1lFiKXHk2wATAwmUXLSzPTW5xY
3lmaDMsUeKeNN3jenewK8TcKnLVgRH5T4Cz0Gr2gRsDZYS9DtvlVIcz8IhRczI0NyW1G2OljMXxu
/E5cB1d/MKoStOZkuluqz9wtPkysAhUeMKZUdAlzHDjPLX0mpHzOWkMNzVz/hKG9uq/Rb4913SHE
uMneKUNvmwTQ7Nw56VaRtwvYFldGUHQfiWfSmrzWU2+/aFfnJB3sO8PARSXLliEVJ+WtE9TRxe7u
43mYPrE6kHdqnUf8vNnJhEt/+eXh+yn7/Srimv+EXrEcjR/rhyyp+UT/UCUJPQLn0hzT0pJmqXTp
GuX4fj9jySaglR7RT070WkSI1jApME8CNc2oGOjWlcNIo8MD9hRY/kcrRC9AhxI70sK8o1781lkc
5vphyHd235Nu5YrcsLH7Y/PGiZwTd5S+WlE3na0+PfzrX0v+80PqwFjXApMeOhzO698/6p6bXKXt
YRk4PJeDG7Gd050xEOw5znabnpuI6Z8Q+iznlKwtXTroL9SB/83L+CeJ3MJvoUxuXMIyXVcsGt4v
mrSNPWJohR1ubTv4ogp6BTE5TRwYTOw3Ozo/uURxED+GZnUYcv+5D5OtBjZ0R+xM/o1A/kMA//Xx
R3R0gfVwsPD40KHN//5itM/ZLx6g44ZBd/cjZzgUhDFd2oicSN2NXOdX7TAf22qYNjXQinP/dR4b
/37smCzbDUDPyQ2n9ags7xoUYLxtil4O5kz41S3FaxjWw9FW+uNsFLSdldU333LDgxzS8K5q5+Y+
ncgqOnCnoli92NOw9WCYb6Z4TK7/+n3/P/2qnkX+iuyTyf/0H6j7yWCemIySXxV/ENPvsL3venNd
DX52rUvqwFr9XspGMjUz363w3ie1y4kzv8Sc36ZSELEJvGKnc1miaSYBwxcqyiqvZ57lOvkNIzLc
iAXQHfQUsBQN7D9SsPGxZPdfgSl9L5JanDiTYmTOsqsM6vUYtSQJtCie/vUvay5f0d8/VwYL0BEF
HQHaUj+WvV8esr5GTOMu5G3KLEkuEP5rkHQtHL1a3yyu8SzIzS7xneeenvfUBRQcI0YYmVpjC4zo
v3Q1N43sawbweG27ivC8Q1AIV+knLNvt33012Q7/fLlS2xb1f57kr9Yfj2EWkQqpg5RMUsf3E/ib
vLT4lzFEQHesOaQvFZ4FgUeSj/5FYXoCbNtfQNXkdznbzQOnWpuWTWMDaKU9gKTo+qjb/es39Z8W
EO2wU1pKq0X5l/afuxxRkT40lQPyQNLDU1TWu55t2KVZ59wPCzxU6ZOoiwtp3PzU1TzZti+zf/8r
q1G60dr0Mksw/xyxGSCttBPj9LCN1j1PiqNbU5bzZlTutI1iIh8mcdOLmdXkOex4P1Aad5pL5sLT
okuAmBS4lFZ+MnVvpo4/pNAjzL44mUbzubXhuo0DRoHF1/Qptr1jyRd9DwJPnQw/3cCAbz5YBefI
wn9JURk+pj20I+IW89bTdMf+zVu+bL9/PMeuQ/3Fj2OKsJ0/tud2jLhI1ehCvIrvUs0toYkWSDXQ
I3Jy3NRbWlxPffskq0Lc8nloDu0UyG2ZQRcv0nxtLhHdf/2izH96UZD3bU18iKYQ01RieZp/+XIN
Mio80vcYGTFZiGz7Y92syYGRQu/X8UDZdTBWlIOFlnULS+OpFAR0DXSqfunkwe1J1e4KAaA51UBR
PuQBphsO+5zwxgsrLVbjHmar2fbdjZqev3n5P8hpv72n2PCXnXBZHxyX/fD3l+/nOe5J6KZblr9q
bXnCOHf0Xk4eRuiYDO/JROPcthXuudAEWAMST9NLBvM1N+bt37yXf27KmrXDwVShPckU1FqYdr++
l7XlI0SYrQEuWrSHWeBszZl0pwtFA2s3Bp/yPotNh+IBKfAjWAEKQw5V2GIWHjTKeJVFIaEXMWhq
sMwgG8u7ASCitaiPQabwpbC9/HjV/88mo7+NWP8H3WR41JdT039/k3mKkiTKfr3E/PwjP6GDLoWy
HjhOm/fc0j+uKv+4xLjuX0I6LnNTR7IFiAVH+PMSY7p/ScWRTbCXmSbeTDbu/xqfLg059N94wra4
hVvq37nEKGs5Afz6xTCFRfks32iuBLZ03T++GL1WFAU05nSwCyExWshyVREUAIdNVfiyiVMg3m3U
4GPCs42L31X464kKrmqTcZiL5VTk0Rdjbsd723BvoVm8pW0ILkzGX4p+fitGsOioafnGCbjShNYN
afoLzqEXeywmZkuciBVZF+YeBdl+q9gVwfho9erGSIuULglwE8srtad3qVXfUQIP6KMFylJbIAul
nCg69OJ0xVqZrpnJVRsw5QXw9/BaAtC9TwX6vm+zovQDET49OxhBmrGBzaphxGSzueE6xPy0yRhF
ZjjFOAccoD1Pz7R+NPvK7pyNLsf65LANrxXtvPQemObzYDsEjDwJS5BL4jXH4rmKdEl5ngob0rkR
JRJzotbIFx8xEjGxtbwvGSgMvN/5syDUs870VF/c0fb3zN0+ErG7M0xqzbEF2kzwsKmqyk6Oviia
LSSAaJ9TREhYwz6owSb3+WOmYKELM8ptB+K6buZ/ix2GpB2G781gNl8mt2a1i8VDkC+9gFk+nRtj
9EjlmXCVKCblXtZ9T2T+JW1y1nV2yWsTRggo3FqH0Mh2tq9QK3ud3I2OOGdE8EkFa7VB3X0aTP0q
8oR9lWzYA52dCcpsXG+FXOze9IBsOuErrLKqPeGG756aKOt3OqYOoQ8Xt2Ezf1GqrA8w5OkpJti/
iQqwdlL0ak8Qk5ojoy3uBuESB3N6++swpt61DDOLiT7BeTIoHSfXYKTRKJFbgwE7A8LsIxdvBZy+
tN/ygQcpDNW8TXuOJklQ4L3hpPLIL+Qh7BQhhJCZ92guGPX4zKTu+1w0z2nmdodkIP4Uiug5C+gU
oS8wfWJUa21kEThr6jGNW9DH4w58Fh2OCfe3IQjZUrou3099S1677/J7uuyeQvJm+7EMxhc7bIqt
pD0KggpwTG8Y68tcol4OzNsaL/dvkQwJnvvuRCuuxMyXC3E2AmsEvmtUV2Jf1UFNZvUUK2lsUBF5
OUFN0SlQ8bWbdg6z8jL+oN003+W6f65tsOQcLc+DARWtytybM1vfC3jmW8du4/t+chsih0O6QzF2
X9q8bTdt2RebGEfYhsOTwy0pkZciI8eCkHrLUG0foTDnjPGrKy01fLvLocVp7uM8s4fmEsz996QG
wO9R8nBg/tVuBj/kruG3el8t/tOGWf0Gg9dzXKj3ibKDNczA+ewWhv/CKL7+EHcwUlpB5pTlcdz7
Tk9/KO0GxwjA4TFopmpj0f24xs5rQJYMItoeGJas25YOXzcS3dn3LHqN+uldV+rd9x36SNLFseGT
ow8De7Eul+seRyeufQsH59TSx+BSeNljId5M2qk3Lm7kdd5ZdJN4yUiSGPiEksF08dhkRSJq+lIA
MbcZfg+bDM0DUfdyN6bRE+UO7WWG9rpvUErXSSjDLXQExhPQ+x/S3vO2dG9RB2IQpPAtIM6rKtZP
hRYBBMcQ2o5tjXuqsqYNTZYQGPM62QVuezUsMnvoMx8pI6yRgTmIz/gSd7krgRzqUcHpcTWsK250
QKhjGGQsbaMX0SXJpGRVdfR+dXyWuCqG8tx3Vg5Or4svo0cUgMXvPS6Jdoe6CDaWVTWbueVt9Bhh
rczMUzdEUf5zsCs3FtHFFckK7CWyeUyr+lzr+LOT6284zzi5clNbJa3RwIUZjnhljE0TjuOqUP2z
jUHmavhzc4TtV+6nCJjDL/vvwz92r1/FHGX/eRX8Y1fz/lBzmshwaiVGeai5Za1HMLVEnog1wt34
FJgM7sMCYkvJs7aNljLi0sBcCU5+hcH/60ij2nYo2B7aFtXeKUy1TxuYKnNhfAHhV66cObmw9OPn
bJx7T7EAmbIlPVBC6OtUjBcgnoCuRt5R4Gu12wm5DxrgBlprsLZzSixVcB3w4exMQnY7smHfjXkA
3QH1DjHx85ApTQwgMVZT2ttvQ1me0xrszzz3yc6cGKn3Vf1V4ImmTMcYD0Sn6g0dUfdJ0jurrHOt
HcMX9RLoHpd338ebYh6/jNwV+RzH+hAFitDBBDNLl/ldn/LVbYQCO2wYYI3mznoE5coVP64pHmoU
pp/BGDd4GU/Ck+Vh7Nvvs6J6lqgnUG8SN0FeniCEzzylc3JzK695BcAstrUfV0R1xFvvlF9iZrVX
u1fTJi1GAsqZyXB5bMM3i6au99no9ColWGkyRYXDF6JIXel+T3nXeNaSfurXVk3nU0QKD0oWFkFQ
5shnHPrjjTPbeL2ajko9eAObPjAyzgD+Rw4RO5xG27kgAtBStM6XlohFr4L4vlK6XQ+jAq/ix1vY
zzTOOR4TjzGhHhYoTJYLvi5om4cxgkkQY4jCMEs4fqCpY61bHAqB17W7IPEORt641Fx0Anp7aa89
hdc/n6ZxmxpU3Pm6Lu66XEOUlRX8BGF/Sxta6PkxPYnYdjwM0gG7qIt37ULGw5QwHotU9NdJWy+9
Yz3pwScEqfutqV3nFAP3Wg1t8NY2HutDa975rCyqds8VhcjYzttpW2AEXzVl4BIQo/+jDZi+Z9Ig
2hZp9QId3WGKmOL7J528gnNlLNbiFWYDvgUSNk7c0HUljaZfG4Px7C6AHDKUAKD84QUOBkUaSUbq
i+HSaFR0brMdQCfJN1ZXfPAEVOQJdxOTf3ULhozNw081keIiXvGQbaWGCpBoPmbmV5tm2XaCZQNK
lq1I+5zZYsMtD1qSFYdZ0W6jTn/n7x61178ScT0CVD6zCMKsY5dLJyveDU79hoPAes1Zi108FWe0
SGOtOsB2bqr1xqg1U/gK/BJTqfaQLBuqv2ytSJPU3/E770SMvD0slNYK5NLOdRkfxpKKeoD3l5D+
s0vlKPgVFV2HdIoVW8oOxhcYvhg2iHj58Ifup2Eet9Mg8705ZpcJWh/eG0Vi91ThhjkGCUAPkWfB
0xikzrpcThTZcragBnw+Bxw3NGkufLtFfeiWswjxZFS7iVQ+63AD+y3wMfIuRxfOFh55To4zxNWB
qzCBWwPgBK25HHsyL3HemlQvs+Ps4+I+JDDNMSlZDkz1cnSqGBDDgOM4FQTavRqDM3wt9FhuNSVi
zyK11z6H4V1flMnBKanGK4E54uzCMFXTiXMg4/EF4XvYwS0y+Ucc7lRtt09Md9sTFhi2IwlUYV6O
g//J3pnsyI2lWfpVCrln4JKX4yI3tHk2n12+IVxyifN0OfPp+6MyuyoiUVWNWvSigd44XBGSS2ZG
8v7DOd9BFFEzHEC9ZUxlcRcJKVqmsl4t4T6RMynXRpmgn8jJQ1+KTYEJcj17eb01l1JUUZO6TZ9c
qyDp/YR6FUPJL01D7ccNWKDKoahNlvKWcR5XJhXvuJS++A5+zIrGI5Hq2ocMpmYUG8wi2ObTK71G
mjUe7DL+sNv4lMQEziLUBAG2hKTwBGkjfPjxgjXUX0pVOyvbNssNToj0oM3U59x0bEKWmt2meJfS
/ZYmU7DLgXeeYSUOq/8rLfj/S8012zN2Af91c/38mcfZv10/v7q/NNj/+GP/bLDFH9KS6N0ND4MO
s0pGU//cEtp/sM+BBmAvHbknWfj97wZbl38w5EGwL6SHttm16L3/fUuIotjgT5nLkkyyOfmfdNhL
p/6XBpte3WAZKQ1mp8IQv9eIfxqcqRrfqz3aFBphdS/Ru3VErkunvqduvjItbWMawVEHK+bY1ani
gvQDQmjZuL0At+IYH2GRVrs/vYf/SYHE/pTX95d/FqMFZhHsSIka0Hmx/7IYGhFAJYNTZRt6fwiO
VgE4Dr+Pr0b9B8NJiOWN84By+KFmF9fH9JsTzMo11AS8SJrOpqMIvmorcXGateUhSI/1rE937EjF
DtK+TnhPdzSnJD+4+ZeegG3RzNY5NxWPT3K+skMRF3c0zzNCK0jwfUCTPPM3WWhwOW+osaQx4TMv
v0uZN2g+anNDdvmO3UKsGg+oXOGsLLh5EyvXPG2CKxB1alNp30vqEoha+kddz97ezIZ8YzLdW7fr
kZSeQzvbvMeoni8cO9+Ug4DSYsqNeXp6FFWM4GcJNsptr9xNdd88F9rEZC3mHAwNG1Y7ebqPDvvO
S1JrN68hO3eLlNLFj+TFMEg7lirR+L3qgQawvCIZ1yKHL6+aZWbeXnsvmK6pek0BmiOUCp3nxgM7
L4nTPRHLSpSIajbxkE4rqPn9Sgp1RzHToDwlFoJMVHsWx6H+VWIAGmSkHZzi6Jbio5q8k0UkzjaM
jSXMMrOOLWVS4MAO9gK1ySM14kvdkB3sgczTin3jGK99Nsudm7HSGcxn2iqMOpA9JqxHxzpfA6w7
uyaPWHCU2qbWP4NY6DvdVUcYNRxQw/dmELCjZPohjNy+Vy20avsndBFvZ7rmR2Ajf2kojKj92RHb
6aPXfTFrOoOk+j4ajbdSXbuIoqDPpiSFd52FtCyHdpB18zYpYbhCpLvrtJHI/GLfshkVw9aZy4ST
2hx037shGefHIEcjj0KTK5ps7RKbDI7Ib/ialTPBjB28DfmkRZy+lHnCFRibH6UDiVosqRNg31oE
mGPyFNblN8TlBDiNcC0cP3A77yHjA91mg8AG7vSviE0c0mUNLJ5ILq8xYG8fPpi7k9RiBCIUqS8j
j0R6k7VqEooWbkFCr6FrN3iaLxU7jF1LusK6qCHvjZ6G6rCQ+JvkiDbO8I7Ihiq/GfpT18XaSTJK
8jEINDuzNBHcNdl3rbvzAsJTjfR/0+CSx0xtYjFju1fbU7Eb5bQiB7deLLgBLj4uqBaYxaZMD4yu
jqow1QNkt2RrNlOO0UvXTjGabpzaGLo98xKFRn2zq2w1poCTl//Fg5UpWJ+QHMuD6BDBj0lgExa6
PHZDhcLXi4ZTAqwNAetVCxkizmb0qtjikvDnEdphQ+8fB0edXCnwPwQDC1+Km2s8NMEuEYTF5UZy
cTp5MwGhHaOsbyjaJvS9FbiKpAOrhPXqqtxfaGCDzVxDkK0L52qK7oKx2PUNuwVTEzr8CzX1nqfo
nkGGvxQRTwc8A+ogCAVaR7ENSI0rkfJhM+LweKol7Em9nxh2RN0DYV7Ng6lS2xcyeQO9XbxEej7g
ooInPefhkYClmEYAllyroTluEvsA0mn6cALsXF5ziEIIjlUf0SyC1m/IBvf70S63cgoqMCTByc6O
dj57q044BGZq0IDqMftFAu6wzYN3L80MIPZvKAL0U+H9qId0Ychm7sZrFavygFRsLe7vhBy+ZQZW
bnYDxS6N8dRCB9ladQqzd57fiE8FrRSaN8R587aJ8dWGpgtcqgP/JuzpNClGj6Ojn+PWVAfZgW4p
Qnnnn7YxVYQMPM28XQvBfNWG4bXxIiitBvJcA/LpJpTVcRyMrTuLp6odKGcH1awtVMnudMO9jIGi
JK9bRrnfaaN9nsSlL0uJfZFbNOr1djM7fElc9uWRQWBnXr1gopdKB9Nm3AeLeBJXYJlJs2Mnskdd
53ejbaVrsMS3lG0+skKYQ5VFhFPUTe922JHSNl/xuBAvmSa0bwAlEII206NWp2ql2kCtKi2bt/Vr
MnT91o7HV6ttx9VAqM0/Dr0mQI9ieDwG81kdCLBmLJRQTBsDYSy2UoQCWyUjT547tQVruNUfNPM1
IQllDCV33oiHE/budwkrwbZAFDvsB10doTID6Rvq38/SaxiV9PGwCwcTuat3kzP/lrHlBo1msH6R
67yTp/WKd/zi9OOmna1+wwiDbXtPGltT/bTF4H6TVXBy9XQbLEM/zyW4OULgQQok51YQQtUOG3tj
IexfAVwOtujAF8gU8iTNwKnv4dUNOkb8XLwhCX6hcaQ7wpzimN4Gcg7Mq+XLmJgFosPhhvLKZkiJ
rdNoXOdsW1HPkHj5tuXAbIWcTnXhDhcGhpxQcBvXsshH0myt6dx1dThsVdgIEjOgPfZY2oXll4Vj
PZtR8IOBtaSLi+yr2dYfU9+Mu9E2ifPjHhg8UZ0t3orzLXG1iiloSpJHNDEP/f1l+aUdlPVpS57D
0th37HoB/OqQp0jq9XtFDkjehiVTW2YbieDeAMnc8TYj8j7SDca7Kk5/UEM02xgg/IoYVtLVa44i
QidAF/VJS6/RdSf4718tGuqVZU3tNi6/1WAYjeyMV9S65N7w6elufmKchKSxx/s+cSl49NdsPEwY
qv2JH4pXH8PGMQyVC/gianyrMMdDP1oEE8XGeE7Cz3As7MNc9jht3bDaBaE1XPMezZOYu3Ovez9h
7L/0zoiNgMn36fd3oc13//HLYGRkYfSasf79dk2pg1JLxtBnVXzruUbPwC2MM69vXof9R1UbyWri
erkGpIBtkCYxfrFrE4AlG1JdFkhFJ0Bl+O6B1Tn9uVbh2o4qwihkaWzHsY1XhKV1m7YEOt4TqXUf
4xouSrGX4Rw+ml3yqqGLOWp6utYIiJZRZOKc8ATtV6MvynLASITfYMGLqC684BA3zcFpo+gCOQ0e
ubXMZPNVqBnBpbKaAFzScJlB1p3sunZucI6IBtSjg6vE1aNuvaTsPS5Ac8NV1WrEN/WsldRktYQZ
xgayYA5qEPtuxtWNxekZP+Amz5v6QpxNum5hne/xCbK6Yk5vMnxAZLrFVbQPgDhiuCYnsqZYhVMG
XwWPyLDtw37bT/nDUOubW26ZvR8DEfSFWtputk7ZEEL85TfbhI3kTa4R8+SS0M1zBAYc4FKd+G/H
AbKTctdZDRWnTRwQc1VWW6LG1TSq4SnpW6RhHomQXZyVm3j0ptWgg3ypMZ2lEK2nbt/zfNrUrfnA
+j6/8PYTwdmmHJbK+3C1OTmwVciPTPe9dUgh6kJvpxA96+aS8j6nw2nM45btHOHdnLXIhzGtIyoP
1kzefdgz47Xpy5n0R4ptNOhMtdhVHDup7TSHkdzspCF7kBce34feW9BIjiS8u5no9pl8rQPnK4Q0
yP4JIORcH4gytUkmsbIPLj3KS+xJ5M1mByAyIF4JzeiH9GlM1b5MyggfNywvK9W/5oj3LOIYfuwz
nkPx9Gql4qF3a+OWae6BQ4Szd7Je22pgDdCizCAtudzFsPiifBQ72KMH1dQc1QMgSMtDMM5/pkOI
wfyyWKE6Mk9XBBYd9zQ8vTNEyl1e2kyFLV/3qJdMUmUVKZZGvi7SD2KAVs5gHtVorTRp+o3dnpQq
8K0Xe6XeS3BKqxiMwzMG8uMwMHY3VZXvufwPuRlOO8LPQeUI1zlCL1h3Ye2XwwQsbgnjMUo3YTFD
MkFRxAfbBXdKgEJ87EhQ8KOFy0SV9tJXGZsyl3qX6BQklaWpfUho+5m5Ilm1eW2MCGlfnutoB+pN
lMz5jy6OiB01jpJ/6RNxrtY+DXQIv3lTfejgCmrN4AartN6fe9d4NIzgk2As9ithcEu6rjzgainY
bZFXX9dMx0gTAOsTtl8C4rrOjwvCPNznC/lEa2fvrg8K6KbmQlewXdM3rGA6zXqMCM3IhG+NpFqW
eZ5cRKMC4tN12kOHGZId5yfRuttKxOoISt/Z9xTZvscM7iEH2BEG4dGgeYMlnY3sluPhyjebcCqN
BythH9sZ1vn3rxyazwej4ZgGKXiP61+sLforD/kwmlvoYk26LYNwXCVTyAptMuJzVBQ+mZugPgc3
ONV6Fh7ckORKilVCiE3y97x91nesOQDyrzGDpdes61GLUZGmHb/bKoZXkxWL77it2GVwsxISId5p
g2/cqdgW4+LXMGO7JVwu4nHZU6Boxb1oCbjhnprnIISEljcPqlVUDBYbqtB771nJ3KXjvYAmCze6
rVU8zpLfaEgaWs6hzegCkRULIlzUQbDmc4VtCun/NmnyS4PFs0sQmTjcklzrhIJAXriklX6TgMY3
ChUUyxuHgBrNOM54gyFWgzOtJgjSGlhbxJEaJKoOISzpI0eHMuOYHnGqLI21G9yAuOk8IibS0FTc
vFTyaKQCE6vxALckO8rc8Q2wqQyIOQKNlJ2RMKrlELCHZ2OLJ8X8bEtF/C0BaeUcq4cM3+2qV7Dn
MGxsuso6Q4sb3vq5S9bu1Ko7DxfIEYXxxCltv0faxs3F8K2jStwXsZy4SmsDJaY74goXxmVy501Q
yX41lBUzmJarPSggFCO/xu16aOKs3w9Onm2IHpnWJaOEwGVr1vAZIRqtD14FvLEKNhH18qUYjDVy
V3rOhM4Dp3R+cmhOJohRbXfXCba95yTgHJh4U41mjJArw95Rz25nS9oPIjfZ05sZm9Uqekj0mBPB
rEDysHexc3BPxJ7a71NwCQPP/TYiiduZcTBuKwnVRI9184Dbd2RJZMzrthjbPZP9I56L+s4YBd7i
MOqbRqP26VzghU7NnnsJ/B3gCmswKZgJOYdeNs1OV3pCHBD9VjLSJsQh7WZJob4cN6TEuDxwNglx
I/tmohX2ivGhdZfNfGZHJ5VnSMXJzYBUBy0NBcyxHT5dQqRX0pPpwavLfQq1FfBfqo6Vsn7WLItP
msdEqVdnS0CBHdEcHGOr1zm0a/MuvSzc86kgnx/tHRpTkoaS7DWO9WnXOt13Tsr5LjSK/xIyS6Wy
77Bjm4ORFcyHRvcz8FR3hEeLly61tnXsTDdRFnINp8fcl9W3NnJGGOh5vGfhEmIpFLjSqx5YvO6+
GAABD0M5VDcrsKtbQIjvOiGUIxA80asINJQq4D/BhmciVFf2dQlD8QeOiccsCbV1ZYTWnRyq3ld6
f4TnKc9uwbSJh0rKwQH9Y/GSrMhSP4TW1H8IDIgx2xuKcpB1QzqwNAmhVrskMfXpzGm1rL7ssomO
cUNXk2YQVeVcXhszfky9qnhmZMce1xzoImqjeC6y1xI4/tI65adrFBX1s12CoMYch/ERflrH4oXh
P0Yok4IAZbBBEAOvofT6b7HLABy02q7AE85hpf1mimrDGeOMsU9Ne9kMCxy4JF34wwyJ3cojxBHR
99mirCGXZnjJTfd7PfVbACTldkitFAAhcZvoJU1k3gEfZmnBl4/sieSByj7o44yTVte+O1P6aQ+V
fBgCDeKftoG+XO9NmI1+oib3WjKGJ3K0e5uhyCRj/q7Kud7IuP9BEqLYjvRMdxg/07p2TSI9NBat
nIYhVoP0B0EZ3XPVNu8ExDzbFEfvEpQkjq+0OQAy+l4hGuEpzU42YNe4zdKxJ9iE/T6ZJxuHVeul
b7mS4+qzU8b40KTA/GDlrGKaLXBc3oNi7c67ytXbxekpV4B7x7o4ddXMneZBD+55tixUxbUx443v
tTk8GGArURjK4pZEkLQz50NMObGqcTtjltT3Rmyw8bHrbBtHjUG9WaU7ox35rgoQmGR7SQLkI2YD
ZtugDbKIXW6rjkVtPblmYh5zjVVmjDjHke3wPCPVmRoWk2bcJRcbTpzb1BaDL4eYWJYgvjZ1P8dx
mu5z3l88NteRMOR1hv+TgfQiNxSG5ZjNP0TaTo+dtUG9AspJw9wVS9amjDhdRe6omakVsUz9wcrH
eE2ArbPtTIALWZr8yO2mpwzqX1WBVjdwCxZHcZL4woi4GDKgjjPyzWtL0Iiym8c6ik5g1aUPdLfe
QzDAqpYrAcJsAjtqyOaBMMfmwRHxGZW7CXOfnvvNG5v9lGHhgGuuWIXz/Nb1Q2cVW1dWMDjS0S84
5Lil6+6IrXUbq2ovanu4TcsX8JQdDFyGHwK7NUNDItCb5JDB88xa80uxDQa96oArcjNfhULbJ2SC
MmH5pcFP82HRVoeKdMTJ1L8wRibr3moQEW9yY25XLiLeRd9NSntGopyLYM0G8cSDEDIDMYDJDrCD
3SOmFq+IwMJTB2oV8BPWVzf4rmsgDOZ83acbGwBsn0zE8yU8BO0obYnmBB8omD2WRFFWJk3rPFWA
zXVOSlbqBYNHLJt+MiWvdhIRVWeYlIJO6DcTe7cRx2yZ6Wuz6jNE8yqBAtQAwuw+RtPIdsykPptF
4BebKz1z+q1l2SRrwvdj8IWXYUlBa/ZjBRvQS++exeQ2LNnhM9QdRvdNA3K/qiLoCuWirNBCg9V9
pTaDcajKjvpPWwW2+JxzgW/Z/ITVsItrbwmb9y5CQpWIeyi1KuP10AYckhR3PWtKAlIWRWLv/qJs
mTCu71gEqU3S9LtSwrswslcw7kh16lfLfiPLI1th2xgphWUHMRQ5T630T02UGdx4ecITwQxhzrSz
W5dbVfcE/qR0JplTNIdRpBPeJeY+wFcvLUwtPnyeeQoEOTO6dGNoIT+vme91wSccjsQ6ifQTx+fg
w2lgYaob5b7l2n0Ueg1CFfhs9aG4dlZzPhMDUecb6ZD+QkrJrlYQy3WNmaXLuxRZ5SviOUpl/Z5b
WQ/FfxW6TMSC3NH2m6ZxMQfkqz6+2RkYPxJ+eRRcrcWi5HlpvUahmGTGXgrSyjVGspvOoR8IoQig
92MIaUagKJhrR8FEUhhY35Tlfwl2wtcgivmZdTMa/WjM0b6wwgZFFo6cHgsnIDtCkD1ONkt3MH27
QOKzYDjT3AMNS6xww5P/EsYVnuCyY1dqsAZp4NVONJVHTh5k+V2+IqSGhw9xD1YDGtRl4l000WMX
uM2mrRJ7nbqutmrnD9sdkS546AK/s6XwsbEToPOliNYMhulXnbh7y0gku408O/3+UiAGO0yUQEw9
tHMZMVWWxMAkVv1oWco68Arhh8TR0UMPVOVtw+Aa9E1dtu9pHn4VFP+UyzqSTwCjnoA8YObqzMzz
SSrOfKm/29MIxpkepMgr56bH4rvXKZAiSfuWJrbzsHyDNLv7poyXosoGFvGzu3Yd72escmNry7Ba
0/cyrsDEQ0Y3DaseT+bKCxB05Hpy0caxgIvfO5d6MD4Vfcla1/t8I4awfpE5GKK5Qull9dVBzuoj
wwrko6BoVkZqCpRthU00HJAtvA9br3eMo9cmJRsBBZc3DpaIkgRffWDx/GfIzCgAnu0xz6bLUIck
PKA0PzLFC0+/f9lWu7YjODOp25PtDh6VeUUmtV3kmy7tL20EIHuWuXckUDNNPQLHB3HPiojpv6rT
TVnY8lncPXOOLzVhNJeKz4/naJz+MkjO2hfE0xFopy61N4YY4PXxMMTFgxhE8xRnS4LcazHrgoCg
VWK686qcu+E4s+Bdh3Ff7NGu8EAe3PkMkn2v9bq+134OnawuI9adKCf8jPMVv4xOGYNgHvtW5DjX
YBjR0Q/mJQiIc9K89Np0pyFuFNJe+lG4EjyrYm/YTHwyV7fWQAq24DiK1FkRo2A8CwH5l4F6YLTm
hSBWnZei8eAk0xk+8BjCdUzsvXBh3NNTl8eqw5nP9lA75xaPoSxdEOhjepPxnKyZduQvzC+nMNhA
O8hfDJsbhNsIVap9iBjU+BW3k5YY7UGm8pAJWfDJM73SJp3gNEJ7oKCzkKg0D/OAKJ9bs2uh9KLg
RFiWPLf2cLYL2/g2GO177yI6jZIm3tkZRCmAjONGKRjwgaENO6GD4Ajj2dt6FKZrBaAny+CCL+FX
TsyDht/6KLpxvjcR1Fb0Q5f3kryyuqlIcRTZtOoUP4Gz3nx2DUo6KOC+LchucbrhGaTOO2nYw2bO
s3Kb4u7GQQuTIkJ+SE2SnxZhnC8GngmFSXxKpkAVayN5wmNS1DsyOlBhgVPXk9xZNoMclVKi3HIL
cg8FudxzhkOnxGDSzvpwx3zyFAPxoLUGUKlGcW61NoQlYskH6NnTVqEOXRG1CW8kb2+DblGEVOZ7
T+qYHsX9E/q/5AVtKuPTYrGOLPvwRHnrJIDmpY8e854elATjZIKFAqJSSHHQIJesKzGjdpqw7uBP
K1Yklil/RvSzNsvcuJHB8RkEsXnrmja6KgEAr9bagxe4N6M1nIuTrgWQIAJGwISQR3EYvBgkLkQN
yCTSWw3V5JKmFq3McHh0Z6If9SjTmKGH5CiNxTarSVNxag7+cR76BxIurwAWGkISR+8lLmt/jCAJ
2HpLRLIl+0thp5ei0BnYFJw83nKbMLgYV12LHEeNkUn8V8LWqRHPPdTujBh2zVXRCYZX40GFUNo2
SzrO2Zxaqm0+eASNW7cy5LlBxHbQ8tgmf9HZIWEsjqIwxKXO2nJTmKLw3dnTT7lmVQeE3K3PxLVi
yUy/HCHeOom6h0tPt93Ac5tFaPJ5NunVINcjExnBVFPrXsaoscnPaao9Gznt6ArlojRv3oxWN34y
8KR2JCzWq4TDvCvP6bY6c61AvnwQ2frVlNGSKA4jwSEj6hZWwRM3zXRow2m42vXsnpMlktFM+zeR
pYuAktFuKComnZhC79mYbgk3rI9BnX3rM/BeuaV2ZFcTLzGyR5I966ailOEbyxRqHylXsxHHZxf+
U2KkzWPjMQjZwFpPNtCFxWrWgLySiY1oup/OyjBhGnVK7VXoXCIRWce8r60j3c+O/MngiFuTDdhM
VPs8fbJUZxwoy2nH5IYmBwBnCwnEZ69H1TkkT6aq7X1ucYlNMKopaSXkCLUlFUrf6Hjb16WIi29s
30ciCAmmCNDvbpnEv3iplT+6BHjAryO4dqh2EjzNNhNQwNuivzihSB8n85IwFZ71W9q5r4EO/79b
pgPRbCT7VBT6tWUVJcvAWldkAZ26YKSKjILTyNq7guDP0HckrQONlT50zooYW/OlSspdjnPrTKXN
29SMJ+mxHkCRvsr6QZ0seC7vXY41pKrkC+YGee1mFpFZ7UCHb5iwdzaDrRyyr2oTnseYlk8lysGw
nRM2a9XB65HuzRX1fT103XV2ausU6t62G+FHpFPeEvKS1tsh4dM3s644kL21JKtnd3NS6i0jiaYg
2qJJ+keDKg8HqjhisJfQJDgNFPLAleWwIEmyLIcv5pX7aLa5fIjwvleSoaZHDKNsm/xK4NE+4+Wj
9QjCq2yrV4Zh1YOJM3Q10Q9C36gflEagi8v86LEkWoqQltbcmfCRt7r0Hgde1T4XESmOaUWEGQtR
PyBM8KyBcKqZTz0HZhuyknNuHNozkSF58+Zo8Q2vRDGIGxRp+NtV92yxgXbr+KWeW8R/c8zkbLjA
FKFFCtPyXCZIeeuZcGkRrCrWNwCjRHziHnRCs78D1Noalk177IZqC49tZxnpDMPfWSP+YUJXmNSt
ammh8Rn3urUjDocUByU4PitXbMJxh3jllDNBdGfCJDSSFnwjqmNEPRmMxVw/eizj/CYPx2MIaSfu
9DdjLJJ9EGjlGg8Gl4/sDN8ZwfBRzLEytcqSzdpTX3XgZKPnMiaALLU5UgJUJXuTyZNvJ0K78PoT
3r6APDocUBfjLSRJ5Ow2xbWMqBe7sbW2jSxpXEUIv6qBFgT36nGqEnHIpNcCSkpI+nbtb8mM0muS
hOTmDgJy6PCR31emtpGt689UeI8E0+sNRDKIFuEt44+lQ4k8GYMJeBp1GNAoreIiuwauDoYdegu6
AnPJPGXEyA4J42f80Wmec4iTWt5AKJjwvZx2C6TCvNgbabUucv5mIhu3jK9KzdP/yda4SMb+IcY/
fP39b47JoAFdL6sdYLiubpqo7f5sayyMru2y2Gw3RpB9SAoMQtPRHZTF2RvlFb3XU61X73AQDkUS
cJWYD/OkfVbA9AbBI53EiXklvP5R79iwUBT5QxV9d2dzb3bOdVF8OAFs+7rIf9HaoexA/Pvfy+L+
1ZG9vAB7sdzhvBUmqIK/voA0aIw8HTTExl5519gSYhxpj3GqaP+m10RPHkaLJNr//i8FQPKfvG+4
atHhCf5ey/sXKd7UzL0xzGbHUz94NQs0M1hq3ZWBWeLQeXazs4bum0YA9zmLGACmBqOH0jXCFw2Z
Ws7owe4vKjbuXdsW75ronxm3++S42NsRMfeq1y75EGI2Sue7U0h3nSdDu+lPg9HbrP9R7nR0Jejp
QvQfaG9o8nV2JYW1xhGXLEqGpMcYw7owa/rCH1CP4zpA4edRJ4JYdH7AGQr9OnYvQY2qKTH3QwhE
NcbOZnO2w1uSsr83iAtL/RNFzHEUoJEjWTzllnV1CvUeSRdXnHbMyKQjiaLLc8xDzrORxL+aIfwy
R+uaEIGA5/CTSLp7rKx7GvQPxKe/GL3x09TsW9XYz004v4Ir8ScvPxC4iavG057nCf9xGO5bEx34
2BB3KeWuCsU+GrHsjMUChHsJH4YClLmunqK8uNsZKq8h/UC9H3qJvWWtSVC6Jg99I7ZVmpm7WYCa
q0aXKJ7UNvYYbLptZBYmfoa0ZgscE2SXRgiIEkFCJfM6iZwKghw2nSx1QWUnZMoAK3NPRbrRNERJ
vy+q/2/WfZ6qn3//2+dXvuDl4TDFP9o/C4N1W8dbjRr4T/fg+rP9/LefRRu300JP+vvfnn9mn0X4
WXz+F3/yn7Ji/Q+M7jZgBpufZwiJi/ufsmLnD0NarkDTu9AI0Hj/h6zY+wMnr+HxHGQCKXDL/7us
WLf+cHHt4tZ2XZRulv0/khWjbv6XpwZYJKnbhsveAuIMf+dfH1Zx6sYNViOQ+uyT3l3kbbsuqcnB
UB477TZprDsEUgmXq7QWdvqsUbBC6lqXAyYFyk/QNRJLy9YsEdCHbdk+Q1TQtrU5jRx6Zu/o60Ur
0m4bnMian9AhE28Q1CE8d5I9SRYx8OCBxxDuyRln94DSAQ86G6kAvDuqhWsNgVKtgimXP0QbJANx
BqojCIBw0+9xlTbMKWyGSBzKqDAJjpS0NbBcldzlUy4enTwZ2Uz0MuvWGinL1XFinfo1uoxSaA3H
grVeY5cv2OlJWYAR2Dwlk1YdYjLfr23ZEVE1jZV4KyDqUXOnY+JbTpAKhiy0woOd9uc2tGv0HWbx
PIFAfRVxm4dwRak+fJePmBSQnIwk30pMfdwEBKgqn4xAgzacPe0X61N5ltqMXaAZgLD6dCLJW0up
PKwqYpaeDL5dlrxu6PlQ0IDYmyW6X99DrmQiPijTo5mimPK9qfWgoIcDEXJNnR4INg4eO2+oH2iw
x82QoGXx4XIW53w23YcQNcavyJP1lx7O9mV02FpiryRKvIUqtcWBSuFDUs7am5W9d2i7XqumROBB
3B9W6m7acwwWx1qQfkF3o26eZmk3PBdUcV4qNhnq0b3dMY81SaQ5GFqDi2tOxUc9z/MxMsPgXiIz
uEzklGz5PFjj9bmGG6Z1UFHoaj6oBNwhHL0Bww1YlWDAB2d4qnqpKPq3yO5LkhPwTRFi71GPe+g3
FrX1q64mRh60k4MLYIO8V5pljz1eV+HHrenvV15lxky5tLF4G2YvvjGUrR6cxFD1FknlvNFrqz4a
UeO96sJrPk0mXgRQSl26OwKa0OXabT9sZDjNl0arNb90NJQE6PT2etv29zCxFKRlWYB+cL34gO2x
wpxOOfVaJC7+tdyV+3zilKVQyE/4T7nCnSH+Jfqs2g6hJNTccwq2OaTaq1XXud7zgs9ZJW0s0AKH
cXhxsP9QNw8sWcw4eoDHb9MeyQrjVqusz2qsQ2M9tWH8OLouU3wdqdxOmH37hlYquXa2rpNvXVhX
gZrgzaiz6kA4OOaWMbO0fTOa1abp28heBZXVP1NJGS9d7gx7tPvT9yYs7LfMrdt0z5C1/Z6JEe3c
HLUh/vVAgUyxJP1xQY7B58KuGJZ3aCIsj3HZTRVNvo37CAe3THK5yL2SelenOYJ8Jic0lIS3kF1a
3KI0kc9Y/DC4Kst44p7p91PDaN+POmldStDMLPHRAS/pJWjK2VE22EyBBMBCxIO7o31rL4NeJR/2
xMZnFQkHL5EX9N0FVGrd+IP+v8g7j+a8kXRL/5W7mh0qkAASJmb3eUdvRHKDIGXggQSQsL9+HrDU
t1WKNtGLuRETs6kotUpk6yPMm+c95zlUA5Eaz6x8Rec2/tpQCSJTuKezITbPws+QFKGaiGnVGEI8
4u2klbKoGXkqmRrPXqaLOx8d/37ms156dXHpbw1zGn/YKeUKq1R2LGMlcQa6OYeiJWcwymmlDUUD
oM+Ne+SEQR1GMdSI1cEAz5eMZZlShcezJg40HhmSuXf9nOCz8ifDPZkoIqe6dLwfY6jVBqCvDTFA
12rLfgDXfaP7c0B8HaOgGCfUrlqQu8PClZ0NYtz2tpLdsG2BkB1z3M4s5VsPd0BJmGGGfbQdmrgm
7tYuFDaRl5d6AqVLaiBSxb6i8Gurc2N6mSAl/uhds7w34NFugOUu9vIOk59lUxoohqS/yZUWCDyJ
n5/7dFnPW6Nf/GjyCtNWLUtQbWmTnuxOBhyIfI0HuJEo4ZhQN3Rb8WFVsf/ZLxbEkC9tUmlsr7MT
qAAFdSwgTctB6KFH4nMpOuxhVtYeZ4JtyTGzWlXdUPxA8GQTFXPZPDu9sq78bKo/KtBPT6QS5IDj
1DLZxqXBHW9v2zvk8aBo+zC8HJG2B7lA77ObbPCM0m6loz4BaddX3qYwRHSOOMJgSMERPMAFUHge
eXPDcKjcYiI6Ttt3tjI6xz8nswy/VdypPY1ovXXfYoR01w0I/HSNB1tRSeT30ZdxyqKzS8/XS9yW
6ZMpJrHmAc9A3Ywt6WKj5um/pJ6H1GJ/YUQ1Z1svZ1ev0eNX8yTz7Qx4/N3zM/nBbeV9T1I/PBiU
c9ykmhULimtnXzo5ukcEPrLxHkuFVcsMwxvKH9zv9ZTqtyKW8Zn4Pw6HnMwnOLWATEGvGkVUh7Li
lXSc8rbJp2HPV0reSBhxI5It2PumlX4kOsVfrkg4Ey0f0vuEk4vCPOvgZF049qyg9ccQVtlzavdP
kT0WBq8nnxzpHLNYXIVdUILHbZ/AI8U7FGDvBrSaCT9vAhWSwUZb5Ukp7U3Rp+VLr938KS37/ANy
WHu1gNmOwUTeyeua9q7ocWasenrtRwIyI0FKaUpalLOxCXcTDzvqV514jcNzupKyboldVh7qo6XE
fJWhSn31piS8K/GGTKthqQHsBNvW1pucRxUn4hgGXfpepO4rzkCbB6n0l7xzm98PXhveFZ0FVHTZ
8ZaJE59si5Cj1YIOUb0OV245SRbWHd1ME61hd4wL/qUAh3Hp6fBhIiAi+ax6/BBKxWA+bLO4i6U1
FOu4Yjm0MlyXtX5Vaue15Cbb4d7039HInAEgUZm8GmTCrnKjrKgd7vrg4JVpvomctLvWjvBf6U0d
dq2Bs+OYCtSEdW0PztGO6NxezbjpT4EXQkI3K4e9gEEMSerI2jVBpS/AZTsixkZQnuwxm56LdnC+
OhwKH3UatfcGq/ajLcP5GwFkJOKwr8UlKqiWWpa6zZNbmQAPXUUlEKRW51R3Na6Lea5e4jKRb0GZ
Zyc+Amp2h9DZ+UIrdJUk0Mc8t5u7NoniuwWXu4Yg1mHYyqIXxzXbfZFQZd1E9C7nEj8IVNop3plt
2Q2L06U4oZuMm7CprT1NUOWLqPzmBcQ90amq6Y66qWMcbkFxajmbbVXksJahGrr5agTgczdOkme7
lKavfRmmPCArnumQs+iLn1z3Kk3thM8O4mucQCIhVEEnZFU1T2ZT19ddJvojn7R4YyttHDTNxzi/
TbqbapW/p37fYFES3j2lAS14x5LSCsRl+UFbNB4rSXqgg3+4QGrb7m5SVjJSuVyLKyoqjFXpVcZb
YIHF97TrcktOhKaSgDKpZTNafrjaF7cN8Zs1Gds2IQeSQFfP0MmRnkd1nvuCK8SHU3FULS4zfHPV
Q8/Z4WnO/O4us4b6yqpna42i6F3ZVjc/GxarPFcNwR4jZHqlZ59miqxLDhj7ox1dJOyJW4ay3q70
EbOPfq3Nqn+fe9GwyZjHm1AZQOrcyuP10hYzdkb2PowiNFa6EfzzgoUlaRl1KWffemsLO3xqipGO
aZNhAdOwwZM5LrA5jEEAqXuWY7MqhTFeKJDkx1YvATLPE9mprVR7P42Vvwub1P9qBhOqVkgRA1yE
0HsL3MWNbVD48qziHAAaxRzXkBvzFz8zpxsUdoH8YPqvbhnzNJdZKW4nqi9/yKapvmCEMYgcpWTU
Q21+HQ0gWqpveVQERdC8R1OY7Kl0E3cE0/mGIY2+vghHpqa6eTQzq3rP4QJtAXuKTWpq59Z0a2zD
JhIZ6tbsB095PRb0DfY4RqVrWFvDMjlS5Lxz74lYJkevtX7g0AlOUaEXYad0qODGSEhzuJ08N0kG
VsVsOzxilaMIWRMryGWoerhqefZMk1706KVTch+T24H+w1PkWMVgSVdOYbW3pOvVTT3JFJJ+VE2H
JrVY2tdF3d9HVU0MsJLmDEueYmatQnnfEdn6iNyU/XNhRwc40axKRO1frAiLN8n+9sk1DYDeRWys
DcoCnlhoGZsYAE/IiaZPjwObxdWEj+JYzjPP2bRvXprMNh8CK3TuKCLxdpgT7eemoUW+tEV37cM8
OY3Ubu0SaHrXVvSdk5EkIUDSnMTIYOEkEEtJMlby8hbROY1WZpbL27ZaSl/y2sLJ0Bc9YJ48qdYm
6v8L+xnelVYacDPaVB996eRSUcN17J9T8n07u/I5QNahQaAy7rM73LbR7RTa3lOb+YuVlzVgVbjT
zlSz2tM+nd+mDMIX4Yu3IYADIuDfnGUNPI6atRbBByQHUc1wHq4Ed/FGkm6/MT07PXqx1WGKAfXx
SvevATwUXFtnuuF1iKVzV/CEIHhUS48tGcihs4x9mW84pePV9JRXLFcql6EngTmseLWNh4pgCYOJ
g+9nnNOeSEbe+28irEPSr0p5GGa9OubN4I4Pqs3KD69ww51LLc/r/xWJ6f+hMDoaDyIKWfSfMtsi
HG0/daO77nsz3X8HOKs/i8Ci79V/8ps/1ad/r105PpxrVOl/nod/0vqdehwaDr/9pl797c/+t3pl
oglxErQADcpPIeq/1SvpYe9lHvmrdmWLPxzXI/hOhJ4FkbsUaf2NOef/wW/4buB7i6i1KF5/+xx+
ps3/rFTjc/n561/xPNJbtKm/bwroy4MEDIF3gdL6poeS9lftCqcRXmDbtfactlnieLSIzutgGOqj
S6fCS4tj7U7PNJRkXRt0HHeUBggN9HQfeNI8kaVL1q0EKmJafYJT0lZ7oiv5sZ5l8aLqmcajAdxE
SuqNoLKOyB4GMwQ0lspyPhpT4Wdr30vM+zGPWNO2ub4E8CcOadnxTR3afOH/2OzoUyI8K/TxdBOq
AtshU6lxI1VmXpl4YS6RbwkK/9JkE2AzeHA02+VWpzxnbBGsSwBg93FqB9/SwuV0zhPD3AkKjXYU
tLoP3pwkN5ly6z2fPSMDs5jHuWWYT42H2pTkOeZTUSIUyQiUhubdiGOrtrVYVdrE3Bn1U8bZBdQM
C/Q23U9VQfVC7zuKQ75OHnTSGaTSewebWsjJMbLq/RCO/n2thXyJU0oSN7TIUHPGxSBukTII04pe
eV8Toy89Nkp9aG6mnNm+yUaaBahuYcgI+hhqeNc86GAxLBC0qN4N25iuWIGGb0E6ymM6++q2IIXX
bWtU1E0G9hjTzYRH0DXMKz+pyx8WyhVM/mJkORpC6qeykwyMk9OX3ifmCUfpfNfbErMZR46JR57r
q03KaYZkIBkc8oZBHXx357nVuD1UaK+SJlQHOjzqbzw5ZzqgCq2+4DWrJjgCQBBXhIpzWCdhPr7H
qq7YsongTU+a4jS8fwBUWtF/SUfee3E6YSdfEtmYyCxIJM3EAZHkLL7yUuNLDvuKET8Y4iNKxvQA
spX+UgJjt7OSDaW7VlO1G5yb9J/z9yTjxs8nBTvyXiWx+9GLcnxpTZ8TzSApUKDWIXmrwMIJbDJg
lAADFEl7HfCqozZ6KAzEVrq4XgW+iR9tNOnnmOf7wep1u8+8kt4hPFzBbe+6xfNgFpKdTmg4/ZaX
qg9yXU2E862UnIxvZ67GY2zRTWbGvCAJ5wzbnjrA287TBu+UKbHPMvJDgt2lWe/dJvFuqpma+U0u
dfKkcgpx2IKTbVsz4lDhnNFWewZiKV7MqZpYkQjjyMIKfyhG7IOoleqXdUly27NGOaHbNZeEAR8f
hYPRG+w9ZBc5tbzMqSq5ZRkzbPiJuRfDqvpTYgNRyxzl8tMNjfzJkKUgrtyJCqxgKdKAn8nQvqSj
SdAk7PUxiRpnKdqADYyL09w4XjRhVxK6ZjApiOx3WXxrTWVwN0lJnsivGo39DjrQXGG6lxXNbmFO
MR9wLOovPaO+NaqkuRmizP9iQ4z6EkRSfDMoingEyWTdRWmIwkBJ5Q9LYevvW0s+QymxxnXtmdl1
ZLj9a13a9g87rjq0NSib3D1T8cACVlE3lHV6NTlqPvquQJGzfP9sLvoxxSftWouaoueWZRNq4+gS
utcWVp7aSu6TNlJQ2eZgPnAUpLQ+bWbwzBlZ67qD/pB5iX/x8tC+KQ3a6exSj7Aa656ciBksmOtk
b7ltd927efkxebrfOYLmbYvQx9ssreYG4SyFYGQkFBc5bKvjJAZ/ZXGCfwW0I2fKp/rm7FCsfoor
x8GPHIWHHoX5Bn5GtbPM1uGyZ8hpGymBnFSEt5yKNCXAhBLkZ2BeQsLDD10pmh/KD8QjWacS7N+Q
BYAjMcVDEp/JDLHBz7+Z0xwhfWTdGe9e+OriHn9NplFuGhMNREWsNU2sNtvKx64yBeN1B7R/lTdE
e7lAGeXKjFjPHFnrIiVXoPqAOzMJybgOE8XQFg8xsWI5a+enlFfQiiKrR9yaCIz4g8VOMU+RgI+7
cdcO/nKrWyVux65Mduwly60wivLYd5SEUwdQgKb0s5AJXqnqmsSnevNFO0+bJE+sL0QWWK9QqUlt
mqIRIi+69pYPS32ozubj6Y0vQ5vlj2M3oMHDgdmn3eDfUhAcYffC32TGfbPoVtl2aisQAV4+X2ZL
hccxpBnYZKd1GeY2Xhc+dD9pjnKvGSvPil3WmeUV1X5CNldmLMwbc07K5yJ2cZg3RjreRMgNxKAh
TUvM16az8Qsa3X08vG94CNtHNMoGYlNQX+y40QfS4awuPHN8oX2mP/iW8k7aUvO7Ccv4ibk8BH2Z
Ywt2Sr8+F3Zh899MessmNgYFj+5kc+vvYjTYKwtQ4z63SxM6SFK8DL3Zb/s4UubaNPoeZR1WDMMv
7ZSsdw1AZYDPQICxOLfKXVEV80MCt0GtSPbo7+bgiW8ccoIS8ELp0o88eoXa9YANSQJFLFyJcurw
SXaNXMdHsxVswB05jOq6mUv/Zgia/C4Eufq9EC4hKHtR8BofbCQ3Rf1IN5KxSR3Lhy/luw/SHdiC
yOgtn7yR8Png5FsfR/mhCONkZ+MvZCfnNDsk8G5PXNY5dd6g7ku/uPgR/VTKxn/VtEfp02w8jDbk
zmTAFu9w1n6PaC3alF2AVzSTTnJLVcJ87JYS89lLSGBbFh1UqhzfvDYGpxBgXREsM3CIQ6eTMn60
5qE4txxBkNUDm5VZifvaQr281rwk9mE1GA/kofSex7O7diw8w/lYJt+0EWVcemSDjCqinakZh3sK
oLLHWAXRKQ5bwbESEokXA8nDwqB3SIHVGn9UBHcwQvEyepR2Gn9YP3I62bBMpYDJK8s6WSccaN5r
wEhL7jy4kwszMooB9zVeS3tUm8prfgXCL4p7qiIm6uLnGdjZEHMUpT11lNsGZWmrDC0roq6Dt41D
M96lUF40lHFBuDEx85M3DQQV/abfimZ0SKW64iHUAXnzgXhoSjMl0TWHclJ4bc+6IXutrJartGt7
lvdR663BYzBDIgImLzLhmgfLoe5Nm3BDUDTDtUMmlFFydp7BqLHmhOx9qC1fH12qPTZl4lK3PPjZ
KRGFT4hQd9suUuUPv8z8K7eViJ8poHEjWiLVlL+yfdXqFClGFg/Z8+gI0qJTnjE4MUd+DK3/Pehg
siaJFZxbU99Js92FTuBgV7b8XWEDLRub8qsRUsNZU11izY6D24DPi/I9cZLLWm6yiurK02LeVmia
J2URGFMy1pD9Sg7VIzW124514ZoNIOf9uO3cnB0FITczk+4jN6q98WTPNPrLSeYfnAs+m5//fiyg
fsWxTHoQKNQxheO6v7OoWyhaGasdQuVirM+h1u52qnOqEOY6fVK4tahB74GyZhi2rnrLE680VsaU
UFZe9M3Po3Qd2CacJ5KuUC9Ee+tzznmJnarZ50Y17mxfXRJqMzfAoeAx2RYrJICHKrtkbKv61VS2
wy1dDcJhC+TFT25keKfUtejC7QxRfbEDJq61D4nlvZk7hNZCw4hezVEjv6FJI5mn+MPc3SyaIGIk
U4KXNWPQ3b/5nH5f/QuEK3po2fw7AWgz7zef0gC0sABYFyK3kQuiIT3Ra5nxvF1xwu2x2cg0unUU
FaXr1jHoEJAzt4oTZj/onIS/QOqj2otBZaAhzQAYMU1l/LjTiqwnkJCkfmblYXxptXIfXS8gt0HF
zSAo4EmK5Zlt1w8Olv+RHHwidv0owoOyRueedUe5zx2cjz1Yv7M9J+pH1aTuowqN5CiJeD3khqH6
TZIWvV6xqpqqLRHo1j82wVRcUoD7z05EuwMSnJV/+dcfm+39zt3/dGY4HltLxzEXx9Vfj53TXLu2
nJL4ULV6X/Cg2gRtkJN+rqu9Z84O+x41rFttDxdorfUVfz39fW7VeOeGRbvAyNmjrajGI2o/lyM+
vlIan41v7BnxZIMbGPInxyDvFYguY7PjSYOm5sD8CofIPnQocAxBhlw7HPZWYvAZ1riRdnOTmgl+
Ip5wRB2IRFuaD7JykZJS/9Wg1ZV72H2eTBLJAeEqPALVWklADfS5tteV0QzIpHiNyLepxxlbLQHP
inan2vX7zRQadC0FPqHOGj9YTCnhjkByhtlXyWHTT216sUktI59FDz4NaEeyrBgte8HX99wHyIcP
/RA+j6lPTY5rr+kPZosx1wZD9XJ5d5n7Q2Z+zv8xEnUHNi/ZiTWf3mWft0P+eWuYy11ikZyKUK/A
m4L+KRCe++XGmq0ip0cm8dHSmtjtL6HncZTwY66/Ths4sC33Lou5ELMm6w/OaN64bR6f49HJ31Wn
GYVwYlKeCdwpAzDHAl6uFCeMPU3NeB99ouMs5YaLanxyyrV2SSsOx9SqXos0lyst+F/gumXHCjof
9bqU+TW9+b11R4dQr/MwgCMyyC+0VXNVDclHxkJ24+Fa2fPAxmide90ekT49GAPUR7HgmQYiLo7u
jEMHi54fZuhtYisK9sY8P5saA2Q20PDsZm9pngSrorLTtSaCt0t9mWLicTwmuEnx6mYq2PXt+BIR
EWCl4RDm6yQ2jjmKdo5NwsFX5tc+ypbUGXJ4E2iyxsjteEeLcBXrwH+KDNim2vTyfWTgt6EjFR06
auDvlwO2YGnFICOgpWC7RC0g2O+ShcDfXyXj1ez6QM56OXN1A3lrokAAhReME0UAqqDBqAwAhqUb
Dpq1IGdKjjzq9nat60dW+IBzIKLf6ckwgdAR4tWtQU1y42b7KCDUYbJNvx0mRRbah9sVIJmYmRuc
szHsXwNRkEuBrXAEwQaK2Zz7ktHazHAUhuklXY6eUhIZqcwIMUgL8VbgzOWDmMLj1LH/AjEdvHiZ
7M4gDNz7Bpn3bMrQu5sGjNdElqJ9a+l0V8edsQYkXGzlcuIN5ilbA/51H4DGWnvAwfgo7Sna0EFt
3CvfVYco1vmWfZradcvxOUnh9uW4YFZm6j8Qj8s3M+zuNZbbCN4vfs56AhFiJ7AlpAYwSNqLGS80
wdjpNp73PbH6baF858nWobkqa8MDkQWtJf48xFO0esLi7H5p7AifgWukR18XF9H3Ha2rGXvSpYzu
yYngDhDJqk54K0kP5HisfSggKxrM831Bu/PBhBEvMvlE2Q0ylhD5XT62uMrH8D1ucAEpvWk4ka7s
InxWztysvCr3jhkUQmz4ZXvDVtDaNiJJtrVHvNA0qCCO08HGJW/I+lp6DriQ8lPMMGzbfW0lGYHJ
x+YKVwXdIwLR8oE7Mnu3FlUkLDu65RalpPwUTWZcdz5nApYOnAWrCHpuOI94pvzBezZ5fu9puBQ3
gHhiPElFc5tjiyK7ly6k8hhSGseTg7CM58AbeHTayRbzW0nnHis+Mjc3uOM0pqelyAAHWH7QBvGZ
iIMmmKj4ua5t7liT6Az4B5yog+/SUs2foPwZCPXcThu/t81NHjB044nrmkfSPM66y8b5jheuvqZI
ARVntPbzgIAwR6RXi3G5DIgz+cbzFPBoagirMcCWwLkXjcpMFEe9OA72LVZ8iOTiB1gxjnFY1nG8
IBuEDilJPTX3xFMn+JstXcNdEFePRVJ1j12alydsqc3eGTQv34I39yqOzZ4zRNT0PJ+ilNGbgzY/
QrgGzgCSJmOHvxpafD6rsqyKuxre0slUrDXdVhM2qwGMJXE/rCb975q6xFJw89ughw/y7y/i3/Tf
oEHDcsYJHNOKzvkX+6V+N17q++G6vQNZXd4Y+Z9FaP9jftjlG32FRdSwndZo3b9sCP7yi//JdYG0
l+Kgf74qOL0XRfdf/+u9UP/7v87vnP6S5i8rgz///J/rAs/9w/OwpVJIRE0fCQIsrT/XBfYfIHCl
Q2fS5x7BZ2j6WVJjS0pqAiCydFVJ/NiLcf3nwsC2/qBszuLlz7hsQkUW/8nCgLqxv1wwBh3MnkNb
0uK0/S1SEJEGaOc93AVrJwtPPNcODdxxl/R0cWf4y4HmRW9+LqcAUNVnb3ddnyf4VcdqafWeYk9e
u0vTN64fc1syJRHNoAecIpl0InjlF95GkjbcBR6mLSP2qA7GUUfntd1idNXTsbAIRyWVVQIlys2D
1Q4eN7c77C0pxEXgEvkiZ6o+oQDPK3vJcFDz0J2CKAhYhA7EEhMyskUZNydAeM5KVYng1Rb0Fy+x
PKBQUx/QfMIZeOenjtpnRVbQCeBicCTnK9YkgLKvw+ja10np48SlC422LNB+5IoMIqi6NKr7sSpo
YbfzEGCKS2XMI4MhfQC4NPYeYeM91qpvCNTkWxsjfzFK6goqrPdMYW5FAtB3u0eKdMdbO6r11Tw7
9MWParoOhIs+QuZjT/Av2QsiTEiL8fTYZQg/5zZqKXhxpjhOtmOmunolYFNel41Dba5FaL0yeArK
1FMfTjbj5VnYcrgoIEDq2mb8NpvvVVpmXwTcm68h3qOt6SjrZcLN+OxbOd41Ly/iB9Kc5FixWRHB
6iCRY1PAJgW1SyW87l3sS6TzjcIbr2D1OZTVhUV8i+6YFaso0M5zb42IvaEp5N3AXHwz++MI7aUP
1p5lwBKkq+a9mEZPrDsb2HwLUfaQpci7ttcjEkZJZ933SgA4pZi12fZZbt8ZeKywAwf0cTwVVA2B
ZiHeZKzp1ebrVHlUhySNGJSgmMe30iqstVBNCNtZVYNF0NCwunWfF2ptMfOd6yFAR+erWbecBqr3
LsUxTA46SnFItu70CHSo3M9yNl9ioJ8z7zCHuVe5nCTagkDqthcx315wNcTbcKite89tw/fA7Djn
dVrK81wkwPzwt7npxaiH8VZ6GnLMHCiR7LpZwQPEW3qFMK13fhAmX+l0UVuzqdUiGtJJi6Da6G7V
Vwbza5JxsNgzhiffMWBP7/aUZc9er5BiuzollRHb3GBxhHFoiY4aHcgy3JGrNirq6aPoWVsQf+aY
Cp3fohN17KVzCGQBec4yPN+5BUJGnSSv4Dl6R7ZvH8AckRHGj1vwMpRtCVaLS4buJy9pfgyU3h0N
nQgThwJH8k0dlV6JfBvKEy1RDFIiD4L73u05uBrN3JKDD0fctyx07ptApgKEgRqfaYKN3uO66t4y
xouLUKG667DMbfOmD87lWFTfcgXLDwmbYsQ1qH0+dJhB4szegPChhnW2d4LxE3TA4Zrxw7HvpOpK
3FyEl1a5jcNqbcjR/oYz1/+OFzLFxZLRM78y+JvcuqnVXVJ8KgyyjVENK0dMzpvRTKh3RtI413NS
mNtKuOmNl4luY43Z+JbAkjvkNcskcgn2Hi+zDYgAGOXc0wjoI3RuW9q+vxAjylug2YRMHZwVDZXj
8bjRvO3XXl+MLASwL55VjpK2Qbarm51vTlbOYSyarnt7BtjVGGYNghepTsGT1uY78e3omepF5pfc
BNUz59B06dDEiUA53ejg35a2la4GxL8v/qC9oyPNDm9053yVyighOgsUPozi+OPl/GgnEIsllGgW
CGwMrMSQeC5aEjdRCKBu8JqtBcLzig6A8ECbgfNqs6ilniKXPdGe2d7QFe/cTJ2Rn2Piy1c9Ti8q
klLC+4Wat3YQqfuB6+3SWp1xXcvBf8Ao610cGLk7GQzTDQDi6CFCc2P965XwjuY0AA9pN/D4YhSq
uvfKQ+Lmak8csbiZ1WwT6bVEyREoHxSvkLTa1BpOVVAjHG9sq7ZfJ2eqmZUNXZ+GUd+NTgkiPSTz
iOlQQt4dO8em/cEfrzhHOW+ordXTbKJUeZzpQvY+rvllypsivyDG8iNIxyr+kacS7CEdBMRlEUah
Ow4CX1mmomor56nZlI0e1qatxytp5RwtA6xWuxLLL1DAfvDuitH2LuTr3Y3bZt611czGPStSdNiR
qO/1GAii3HHf3rVuEn4Dvm5swiKInsKYMzdaM2mIGYfjd5YnSXxteT36/9i4x66r5bXOZtPCslPJ
dZnG+tCoFrgDDw40jK68blvdf7HaiAOYNZgAROk2UnAjbkJcXkcOFRQXYy3CYQ68x+xschQcg/sH
G+rrdexTslUWWNLWJr+3kq0dPTi1hquXO1X7ZtX+cJyYkmERmw73XFRHHDq437CbBRblznUmILN0
SXqpccytqXi3j03YmCZifzScTNYfBBvIzASGyQF/Toajq+riq8Fi6ZiIKLsUypjvvCJW1D2b6al1
/RrOq66fwoGXaxuDWyMNpna28IxbidjO6SX0Hts06G8Zru3DXEzGhkdQcq6ufMO9jk1RHtveAOo9
L1M+9fbeJZit6ONzFvz/eSLG6CyQ/P75RHzbfeu+xt+bZvp1EP75x376ZhhcA0c6pmNKxjrnlzIJ
+Qdli1RDYDmQ1p+/83MQFkzPDoEpbJoSj4zlINj+HISF+YfPPE35BGEyj5H7PxqE/+qb8dDEqbnA
DeuRSjP51+Vc9UuXhMTgaHZMWUAX5Gs4duvWh10TRSTk84FsZlazoIwC76JK++svn9Q/EOd/r7H4
/Vv/pjlbGFyzzKS3PHAwyUfx56F/Pqgs/Bhq8TO/yCnqH1uE7OXL/XpCXKp+ieSQmMPxvFRg/vVv
moZ96mqnXPrYimwDZ561Fu822wpegVZdNfnA4xKi0G5q1YsZUURsWhMQ1qrcsHtkHd7YrJGMdI2T
kJIst3sRnXhNOGXGNyhnzwkUGr/bTdq7kinuclbmzP6rYqqeJ8u82LNxWw/6FJfuIanSMzjkdvuv
P1DL/L2kzCMnKHwfQYQLiqvut1Ow1RSt5/b0WhTTdnbSALAeiVuDIslbp0M4rj4hxnMEd6T7hKlK
FsDwYVs8gyJWL66W5MKNaxtRnT1eVK5Jwt1YY43je+g+cuB7ylyK/d7CmTVnf2LAJdeGyX/JNse2
s7eq7MO12RgQyH7UNWeCWB+HqKHyoSCum/rzvIpkfEDN904khPtjuXBr/amGXxgXh2iKE/in/mlC
/X2kTArd0IK7YvyoYBlNPVIvhk1rkquUA0IIE3n0p70j00Nuo+NEQCUziRCKDNyx5YTuXxTESSrn
FN5SN433s9s5TMkpW3DsSzeyPTj1t1ZcrBGF2xhXb/0QyzOLukMlock6kTQPwRwwhOnq1E9TexQw
fxFg2KJDAbZit9y3rQvHwOdTGkv7mUox4obQg6HoWjcuPOHW6Z9TsoN5IOP7aUEOU6v7zVogxOWC
Ix7gEpeMNw8zpGJnIRa3WM/ILDPZCya0qMnf+AjdbU4uK1+QxzHs4675XkBe2GTazjZT4w2rYQEl
j1IcPefJXADKjTeCfdXhXhphcOp9d4CANbK+8zO6yBJOHwk49shkVSoI0bkLqBmJvN4MC7x5WDDO
5gJ07ohqR2VSEbwgp1jSh875Eg5Fkx5L130bszDYGhOIaOphiisFNZrpsOLQA0gaABLAw/DYizNZ
OagQIDy3A6TMTS+s6ayH6cH0WwAyC6JaLrBq0Wdqz+r/AmkRORcR2On5zKoFco2nlVAkw/IuSdJv
PgyaVZFiJTIng641+cLxerG/in51gip2l8nmBq1ya5aEzqb4VMUhlgACZ358irVzyKNioweBpzjf
2W2xwdU274v8SbQ+laYYcQ5DQdMfKOP6SgD3Hrvq0Vto3//6zv0EGfz6cPKl6SzPYogHnoVl8jdV
IogqbE16Ets0Cy4YQfRpZPDNV5//+uc/DIdsnOjeWCt1lxKQuxHJ4bpc2O70DPJsygx5tBnbF/77
MEKCdxcmvEcCD5hg5sPgMIKTooMSDaI784Gxlcb/vTQNzAtnnjEQJJadl2euzPd4odHnVn5R6XNi
vf4f6s5jN3Llz9KvMi/ABk3QbWaRZHqnlJc2hFQl0QRt0PPp+8uL/je6MZgBZjPALG5doJxUmcmI
nznnO0ZrY9u9U+sT8PXVnWMPDbW9pC4NdXun3CO1Idv0Tr6nS2rxAEfXf16k/2f1xX8duP3P/49E
xJb4Rzj7vy9C/lHw/o8H9fX3p03+ax3yH3/yP+oQ8W8YjLkzCGcgc9C8QyP+U797d55TUlBy3GsL
io1/DeT0f+MqwRMu/lVt/GcdYlr/5rH05E8yeDX+yZr+v1DwWnyN/3Y9Q+ezmckx2dNN12Rk+N+v
5ztI3lE93VaTOvOqEMUJsNWqb1/vcLBy2uZufB3GH8JTf43Zug25/3z/L5qNQ00ArCFpAYF6JLX2
gJbj3NZIaxyiAdYGfdd1FuLqDkb+Akvogioulc25bBa2lqwK7EhPv7T4vjuxknbzf360KfT+l9k0
y2Fk0zzavLQOSJD//k9j1MJm2x6GLV91CYXZHtjkoZFkKr9if3rX6V6J10s3bW/f8G5vNTwGR/pZ
fJOe+ddgAnLwScjhxKo/+zkxNnnXE2HRvBOiUp90JyxjXTyophVoSRG+SmxNJeGBdGz4+ub5gMFo
PsCLIPWKWjMYaP+PvVsHkqnCysXcfpvROhzduWk4tHW5HwQgKlyo7YMak58qai8MuozzXJMRFNlW
sZV+ekxJrovEXJ2SmtGE6TNEdYrpKUEdd4UDjE09j9ZT5vg71LZsAsaJcJS67DYQ1Umg7bAsLKJl
m21/QfHMd7me7Efle6fBcc8eR8xHpe/actwy56veo9IMvSqxPqAwbrTC1jd4Xnss3nULPESlt2S2
q03ciuW8RCnQSdMyt7R/sG8L9pdN4qMNrebXODEeGqdC11Unw3W8UwewehzrCl87M9iAna97mPSI
LGCRP9apRa3ipmQ0+fo5t0IdfFLYMf8k/jV2wxrdBF7GTEfvolZ1YYgne/pB7XVxtIQ7Vt3v5sIx
A6hFGg5fjKD51LHhZ9t1qGNYmpb37LltuoMHSewMEZ6bqpVm0Cd44wdDvnSOB8kyb17IffBRcGHm
EdNYHYQ3xbvZedN1KjYSdbx4MFFXoV0bhhIOQrkmZb2sm3LvFItBwYpFdNaXbzQA+mrU5w3uErBr
9dHtGxa4KVO4AtIgutqLRdVg2gXAJv0ZMN+Kyohd6RiQg35GxtJhTmNEmEFNsmPoZFknXtiKmRvd
sb6JqI32YhnJqfKWw6yc19xgxdXp6SNQQohEjadOkcqBWY8mCXZIF00V46RHiP3cjPZxFq06xmb0
WdeuOhEN0FKWx/bRmUgSL8bxM+8itHpLcyXqZqtAngSZgtvMVNk0WQgOhEyK1oe17EVyNVU000u3
Bzx6sjr88F1d3AQuPXQrAJEAAVSZfAFzwbp1uIIrCNDksQDvHcR1Yq8W9BXUuDtJqruEiDzy/q/s
QaUhwXznnlmnT91AMOydQtjcnU5/NBeEvJ54r3C5StQYFYvygYhIFh7BvPYbGYVogk+VrD6clBW0
3+Z70PsBkG9sdzLVVhHptavBwnwNZ/y85FibHJzb7HdJEdDufMbpVDnqIsW8AzWy1nlygthSW+Zx
gYqu+UyspVInkIjn1nxMDOuPZRCX5jCSQ95+vgu5iYfepgy7MhLf2qQCek+ABEQ5RKSZTF9mXf5D
qybcZDoxNrioiLyDGdtsPGbfS4S/OM4o3jOgT3ZIEzmQUdEeqxigZAwnlu83dOTOYY+qyeyzj1sj
SPA/KAMNiVnmwCUK8UY78iFbtw5tzfknFC4jteMg6ogkvOVR0454k1Rw70NsDzo0jnyz9N54Pzn8
THIuXII0RtsEy5hukXY+pymiF6qXQ4UAe0NeBLTok9O8pkX3Cm1nbeBXXzVdzCJHHvQGUoCeM/43
y12l5EGrYQAsSp3tBDionjvnDj6ZSCX4pGJBdrvSp3GP34a6zC2wp9cPmFt2LLBJLLJWrjl/jkwC
OI2iIx8xonZGx1/ZGpFKZc9lhrmGpDyRvOGUPqtFbSv++lmYJwfGLfKMre2sWSnVway78MygLs+E
q/bArzds0z4lZeEKqLdKk1cDAXnk+78Ik3+wo/rEvVh7NhenNLKI2ulJsVquSZt/kPrnqbeqLEgL
GO5jqzS2V37Wn3W92yZ6Tr6S1VcwDrQLOaMZPIKc/L2kRpct0m/dfJ+U+65Nxc4bxQMjbxUYerzC
aByv+4UwEhaAV30on8zRvVSzKddDRGK9as2/3jBx4KVvAA36PTIGProR8cFW6pNoT7YJ7Ze7POkt
C5XBxXmfZGhWDI1g5TL5YXwrYFIHbpboO8NO38YEJGmvDU+lMLSV3Wi3fun+FChQdgjUP/RKfU7M
jwPIEjoB5GDpFceL6cVQxP0FoivexxDpEi4QE3cdDf22X7j8cEw39KroYBYfR4vfFZu5JLesz5bH
pfLvEc2CeHdzDBIg3GGOu1V20d0JQGBgO93mEu9vqyoCUFpJqCxaUX9p+o3dApopcy53IIIoKnUx
kuXT/GnvAGJANc52aIpqZXnuNm5Q/DEt9J/G6qJDbgcnDbUzQVHm4NHTjcE+aJoiJE2Na5ergQOn
v0sEa7TpOLb9+Yqow1kNwwf/SPJCfCk2IBAJ4jSAy+qW/J6ARuA38t5mg8l5id1vKPt3OJJ2oFx1
0ZzokFlR/W23n0auzkYKjRoYGiFFXfY5OVCSW6QLGEy7tTZ2+6Roh4NQ9k3QS2Ew4i1sa5QAem/T
jICoOf3zA0atdSr1bAuyZu8QYUWyLt8HEXgQcVQu4TngohSGkREzYrWAv4DEIuYB8dqubUG+GlF7
7QYXI9wtxXC5bScV5Pn9A0ZO40DIpReXf8w44xRO+4dyEsUqmfwFCzYxOW6DjULx9vo224uURaKG
0cRBUF9wFiKA5i9twrYXPsUB4AY5+q96hBs0n+g4TWDeMr84pMtsBEAXwEKzxW5TZ2Sy6ASrzyXJ
HtpbhV90TJr8Ed7RF1JEajHnIIyy3czkOwYt276rVOkJlydoRpu0n16rTnop+sDOrfxkmFKG8VTT
+nmFRmMf3aohRdnlkqmBQaYN+mJ4smfvORn7zdhZ+dapiNZgif6bjLi6DI/cwWHvsUiBc2k9K/I6
wfItaIUjmBpoRsD7fuU+N+5Sj7tigaDXO8YdZlicZ7I0t0iwH6Xev5vznHEG3dXVcQG1eF4zC1we
qhq+cCFhjopRDDt60HHr+/3LkBnYawVG3hr+WTM9NwOuIsdqMZZ3x6Qug7Qe3HU8sj0Z9eHmWFW/
0SfBVr2kp0Qsp1dQxQvIHBDKzZ7625NkiDhVv5JoErdsBoO6tvS1VlR3rRS583m0dyxtM4/wH8YU
Hoajsf4ktsGzazjHXDLEJf9BTcW1utDTx8Q2Yet79+rxKWcfw9MQJ2v8xnAX8mY92LzkrDtzpEla
QawT0jnqVnDlB1uO32AznJBTuw8aj8uxQq37BLjy5onhLJpa3gZtsC5xvLwYI0K23meHaZNjta9z
s94QIb7JMaYryRxnTOuLU1vnDvHgfRWCihc3gsviLHHs3RKRKFgQ5YmLIwkzG+9uZJtbb6RLICKl
X0Z/w7j0u8PYcCpd/dRXjJYy2Z1RWsYnUWrm1Td3nhiTq42udJu2Q8IyyQbFzqAqGRzydEcIy6zc
WdzjAti0BnFjOgsmdP2Ld08W05HA5dk1UZ53lJVxsFik+IBJVim4SMI6mOAR+wLei8XflLoQC1T8
bLH162vGJEoMj7oZ4wRnP7uqe0ZDfod1gNSKBNKfORyz+qNwHWurx25zsWDKb2Je1VuRMUIcsqHY
Nh6PTjaZP7VKTmAG2PoS0nyxCaC/xw6YmNbVdJ7KBAkh39iu8IbPdAYujpTiX7+g6ZxAY+bvjZkM
F49TeimqDSgU7dECmALyHteQ4zcLcsBygEdMKk1mGCVjquUlned1Kxf7mQMRPiC8WCzT0a1hhPII
aSIJwcg2kJOJImeCxnC8fWiQmTwDsqW8wyCGCHz6sD3zMBjuZyGGYl9grzyZ/qOl8uQyjadpUOhj
87m58xZ5ELsRAlbySIn+RXLGt8nYxkvg/kep9w1qGIoWys0Wte6kA5pt3Z84nSlhEApPfcyxnBzt
3o0CP+dF7LJiPxP/BPeM1F7TCAvX+lwc+4YDhWAB0pYDAeDRNOiksbWvUoeUI0GsgFmeZoOpnFvq
JMVVF8z74xpZMGnnRo4IMn5JPtpzNO6A/a+h5SFznK89uW2a9l6SELTDqKAFqH6fJxD/IipRLPqc
GY6PM61TAQvVdVNCVIvLaJ0nVYInBSgCFBsUI9lbjLFlQRbBeZz9caPqOlnkdhG5FRLIJ+lkigMT
UocXRrzZWr/1Pf3DjrVzknb+Q3snXQ0YrtCdgZFrjetI7PUqbmDpNFRh+27MN7Ksw1bV6VM24v7E
I+Zv0xwctdXCDB7ImrzIXkflHzVrlAk2M4fiEW9ldR5ina4RsPeGQEgKV1HCy/CXX6uu4m0uFxEU
hpVtNF1+l/1bkyXtKbvjHoxGg+SLjrYpMBiTxMA1AbW2wazhQkiDt8tioOf3DP2Vz+nIxnBNvgJ1
FJdDU2IZVo0+nbixhpe8QYBQ5hM73YzRbEwy1RMgBAcfUE/IfZ+Jh9g1120apZexbl9sY076gExQ
3voHvRnincRHdsR+WB1858PQTTGeFksfwYdgUoKxZ+3wR4rA83A7xXHyRYrVeI9FbZOzWyaIC4GE
7bJqCZZl7RSDv6KsuhoaY9WsK7ac9CGYZmeb/SBCcbNyOkYJhJaWWOPQwQJK3mKL+nQIXQK+pW0t
Qe+au6Vffha9e6l98aW786r3vi3R/QH1hhO7757wdhVo4jVjlbMOSH1GDA2GQPqG7OKhhQXCcmos
gbo5eQYhmAWWiXnFHy+Dl5OmEEdqG5satDfl4MwcNiNb32BGcQOsWt0WBeeFiAZCled8CMpmAvAQ
yeLiAZRG7IONQPpg9JotYFL8nkmuwtm3ui0O4b42k3OVVyx5iEPGTeaA46/ljlEsuYSEiHCSd4CF
kIHhaWIckzODr0bqXNn9obcjD9vs5g1fLl4h4Pe3U0XhkqUOUd3m9FaJpjjExIJ0QyiGAXda3GLg
MjlwcBEFZTf2B82p/WNT23GoLVEdDIDhjpnDeYKP8ux5ZKoo0IDKkN+EnaFKx6gkZ3svG/FeaDLI
aUh5/EysxgRW2ZZ1Fc0J86Ni6QMDcSBQaFh2fp4OIVrxK8pUBiiLsWnG5q3HweK390pr1s/9/RDr
ou69A1eC0xhzHSSs18j/bQj4hkF497k4MmjTBKZ+45AINT/N0ZwGZDE2q9Gx5YoJQzjweKP9A22C
niEUnb5y1XJU80CLKM/ktG16dNsWPNTQIwOJD0gU+nF5FpqCnR3T0DkTqDCe6LhswlmbtvbkPccQ
tU8ZMblxIqJNOrH8lhbJHYb7hBgFXElJ/0NrcqKsNQpz7QpbBVr1EHsgZSGBb1Csq6sej+6qiFH8
qgn7jcCBF8fEALtxRupYRb/BKpdQBaBh1FZg5+pc0AwvoT+mztrV2rMxp+fZACZqyObBBpUAmDj3
mD5w++pp2h27CjpHaeTR1WWxFFjzYxPXxq3JHcqtqHpMpgLoXvFnono7+UrzQkMsz0unqw1SDOO9
cZ2PWoOMZ5qAlISfgN/LgWyVMuAFN3Y6H89QUVGvG6nvy3ZaxV3jkSeclFuzVPv7Rz1onWynIl7m
IgEjhVcoO5bY0ABRNk+t2/9SLec8V416isgjcMpGhfiayovtHLgS3aNWe6/2OLeg+KvHtoTg7rsU
nRWGynDBksejkazZaC/H1mitfZPpGyxtZ3hIfFLr5XvRJrzfdYT3z1wZVvVSkJ4QTB0qHc3FzR/d
YzEEhpa4LPptOf7y1Of7srEiIFbNKjcXtIViPHozCuCSKF4LtX6jM6BwS/nXl3VL9OT8pfe6/iId
rQIh2dIINNlyAduehSl2q3WiHEGym/6VJ113wjO1405v9k3fIj+EFL9nbPMg02i+xuIt9yUCt9qg
ixgl2XsIR3aZ26h1oavuXVnNIyXKg2r9aUdIMHThcbnHx7YDoBWTk1bJneVnlxzd8ppcDIvwlJFz
sLzNig7dS9OncUxPxJuUGDTwwiQEaSI0kxk4wucie0jagqzHVD1V1XQm4ybfZsmyscm0ZoYyAPZe
yhcck8l6SRH4D734aNnT/jBHXKvJ946G5J5vgRWPM7DGVbrmy1HJ9AhXpGla+zKnAl/k1IRMeFeK
ASJJdP5aoO7dEFuHIT43X41EbHRGXmuwDytGfAm3YetepTZ6K0JRZ8ZW9YIJEgSmRr4EE8HnmJF2
UGGEPU9GFRA7ukF7VGzHFt+qC1Jhm5KmHPuYWXNxrHqjDmE/4QtgtkfQSfw6s6lCOMif9STcNkiC
aOoOVTVnR99vzoN03/2236bC5F8OEiIur11cH5XRPxoUgpK2awIG5Oe7yWAX3DcPMRdLqw0bbdG/
K5eIMnxyHNzNxEQLcQ4je81WYBXJGqiaBBV/JY/sgh/V8OD1PBb8ESqW4ocCaTXZ/h0YnRKlw2XF
WFW3eFOwPudV9wCrK8UVUnzJFN8rZFpOT6oDTEApd3sFKjCET17zBZoQ03wd1JGz5ZfdwGH2HQz2
zpHlBw9nqDFF26bkxGgmphslTw4HOwTCq2gRHFM0I15I0XjFKM7Wk8M57XvoIOn30DdOKUSHDnVy
4e8lupWVNXEh3VcCk9u/8BpfaWk9/gJKZnOGsDdq3nlm2TDN4tkiUqCaUlaOI/lj4DDYBJSv8Jue
jQr1k9sdzaI+IKwo2Qd31HlG/+Hq2t+st38cpQig6DiDPoTHESzb8b11dFSokc8J1JM0psT3aL62
DjC9gddnIWUYroGWPHe5CzTYM9Y27ipUVOLc30mdW9JrJxhridc/mhM6RWMTi06tZeHB+ytorIiE
ZsfFJI7J52+rz4ohrxt41aswhvfG996G2jlaFtpLl44waDr9xumG+qDbdgK2ZIeCEl0PBS3A77Qa
hhX3Cd15ntBAcOs2RvU3WrwCZal56CgZ1ymBjZICtW8JlB6Ju8ouflWqnSA1Mdf1CzZujCEMfz32
Wqs7h21N6OBK6Iz4h3x6kp74k9UGHY9/6rr6DS8po87q5Cr/2JvqB5TZX+ENJXyG+jb40ZubgEFt
hgctGX+ahgDq1PkdXJmS1knzWZ7qxSs3EBI2Nt3clk8h85NyTXMtiRMEG6on49VGiXxBsLnD2vqq
xzYfPk1LKVZyh/EkpK87IM2OzLDQl0cFcvkYqTsRNkZ7Kh3k2j2r5mqBFxH1zIMt23jvZfSTdzi4
WnvwN0bl2iEtOTqUTm10itJq8lrcfSNyReR2Q3kmttM9Ws0gCKlXR839aLt+PCrX2DFkaUIQhMDh
QLOt88L57EfKF9vL9u19NV93E1mF92OyJhY7g7gzt5q5j5KZoUbarp25e0t1YB9e3uIdz+5+s/qw
0EHe25X3vlOYdB3kwJKIVigz07DxPOIWo87LyHIgpVUk2mNWEOuKvLzqGK0aOA7XE32HoVnGISHR
EPAocUdxrwfMwmoMc51z8gtKDtMln9inzMI4Jw51Xetbo5fafoSnsHJbSbSMxlNV5UEuYOSAERIb
QNX9YVyWfRMZLfOpGRkn6RtTWx1xtBYfpVyeZv85I/ttW+qEj5UASzaa0JpQ+hqlIoFQK+tLM1w8
mg67+57gJ9Sn44Ez69239l2UIgivxwhVh/yxEHR3WChX9hvKZz+IaKvROU7HvjJeBRpdbNE8kBD0
dpjrmX+QyQqqZDEUjvIIiaqrF35o3AMrGe1cFowcuzqaGDM4Ts/Qx/7EP8FcsRq/RmbCUFe5aqYB
DxfBjvP4bcL6V878XU7oM4UmDyaIu4A0RbqHaCnWoyZ+7MHbxcROzMRUQm4kDWl2I05Y16SFq5+I
Mf5btSZXdKVf8XJSZE2QM0logbhR349TGAnb0mQyknRkyt6J3h5KmddBiF/EykfaeueMrnTjzIKp
ofSIGh/4RmsKAPJaiJr1wPbtY9ybXpdlD16VfrlFse1rC0oABON9YqZPSwdDgSUrqlzGg4iByfuU
yQzUIzqZQ/XsqEiHXejJrQf0wCHfmgFmlIdYz9+je6eDUMRfRWr+4Ya4MEgq+CT5bbj0TUESGscC
xYKhjcwX+XQGQ4sNRQPfoYkiQwRVewc0shxVmrfW77yV1lX6thmpS42lSbdF1l472aPxjUOp5/UF
gdZ3jKWPhjIBtvI3c6T3KscbY1R9ZETNYG1c18Oyd1L3BFu2PDjWZByaRnzlbHZWGcXHDubiIW3G
+kHo2W8SGe9lnkFj8LEjipoKSO+boANPs/lDs9CcOp/5ca0TmyQTLvyZY6ozpp1qykNrQK8BBy4O
rQtASJTtxXKGftMQ6ZVQ50/uPTmNY9hl4fxB6e0cgAg1z8Pg0kshYKniCUqRiBSvTdSe8zIezi19
PkKXuxsu10NZlB35hOluXsr8KapgbCNb69dTQj4j9r/tIFFFuYn362Dk7U3v1U9rf48vWdv3tXqg
4XyQBONtGjE1KHDDmkkJ1NOryabnwXXpYJqeVR4PS07BKhDiZ8UfxPvZsah8wCFocVyqPIZr3aOM
JuI2NYt6wVn3bC1tr/sD4Nk5LlChCH/wOWoioZPejrLbIpu9iuQQ+lNEqNySvNp1Za7nYv5bYjgM
4MGPh5rWmoILjZxfJU9WM/LbuViCzBt/wDTJAKCaQ+Q5TYBN/RIxlwo8wfLOVhnlQrOuMoMAwYWm
Ux8TYqh5jgNIFSyB7/sw6FscVGUJT0lNxA+jpaA2lBgWy5HSvrODPGVwiwFBrlu9nLdlxfY8jsR6
GRH4QY7adR1eYqRUqKzZsRBig/GKSok3VymSoOBXgyCz+UQJuXEi31kR5yl4YntMkr1nna24X1gN
Vcu67ig3E/0irCTd0YoxzbT8NOwN3Uf995yTSZflcXeKfJehMoKElWQtOEx3s7Icbn5WdI8ZgC92
IYSQFZW+71WBWgMoZZWYxotF4lMEX9udevsCoPI2VAMbbUN/9R3pb+8RMp6bj4Cop2CQiAyLXL1n
S31u4bW+TEAcPKvun1SaRQcj79iqAHrAvaK9ZiVVeEd2bdBxU77jm2IDLLKbgZRjq6H4enTM2DsS
KvdSOTb1+PIWueXJ9ZyLmOq/ObEMuW7f5qEP3T5idmljllV+oOMP4f8geaBpzsCRUFvgRFNeWBGw
opu86BVRt6HJVHfyo0e78R/GaKsN4l3L5i20YLIY/eZdCGyfveX9TQrSQUtnPChtJqvTdvceJ/tq
0rznTLbvafo36quvNP6NQTVt72JQodyLNs/vIyijyL+ngKPT4M1/M23/MUPyyxkOAyqlybSMmzcY
B+ANRx32Gyl/xKvLqj6m0L4TK/31lvrdZwtOh/OrluTX4oCJ2OWuyjn7aFvKYvfdyJztb4rNdmXz
u/VU98JM6b9GNu31SR5cZ/7ySYeW2Ci4cLwLDdDzqDcn5Zt7M81PbTc9TZ8t2enc3AtwZ/Vg1s52
gbIrqvzDYkdO6DZyy8TjPuFn/Tb9I7zxgRAD6LooJgZvT6U8r8fI34i5NI8aDF/ougsGf+JpHnzF
jEm7sKkyv9nyntlCiNdozn7h8lPZZNRGQ2NDaB5tODs12kxSGRl6zdsRwBBSC108DYmGKM/OPgf6
4iCKYifUG0GXXLrqCrUZ8+C0rEvDKfmpdNnQD7dXJhSdP7sMcL3lSBztfkqb70xmzWui2Q/j8mG3
kMOXbAaSBcdtVY9QeiejDHtHpE+1MCK2fmYb5iZpY42ocyJYx3KHbf8bLNMMYllmlzbGfMhs6WTi
YCxsF7QTJ8/KII4g6IiuCLOpsdYL4JSRjeXK1KQWyr7T10g+xcaJva/YrLUgNpzD5LB6lwKfttsz
Y5jgsnt5nwQEZENclpl9SAaWPiCxtw0JYKDZiAcVNb5rp8BPyOJ9rqb64CTgS+LBuy6jiLf9HQhZ
3PGyTZtvTdaoMZORUDnessur5qKlfs3SkSq0nttNG5nTQe8+4ev+UQkhn2Q4ZsdqaJgEpVEoGBw+
Dpl4jcez2/cE0UvUF2bH2+XXyb5wW74tzu/Qcu1oNegQ4Ays8aR+Rmsjbg4NKAaNluKrMchaxsHl
knq8HeIsYQq8UOoVLHxEMTqbyKIzbXL2bgUnV+C49rlzCvlsW80hJ2N555C+F4M5eXfqX8a0iGMT
HUnNglENTx8LoHuXMsbvaWHEu9iWOqsU++plHCMZWtuyp08ewGkDgf4wI2BT8+wlR4nsd6OZJ/+u
dJmWdHlIa/2JuwYBTYk2HIw8xIBCufuRpJCwX1wM62rcgsQ1Dj2o+03kiAckF91xmAFVNVO6a0pG
9b5BGmBCI7c3lxrcTUyUTNV3HPbKKEJ03RmrKD+6oFMwzhP+R1iMSesvH6DSqSMMr7tQTJT7yaQX
JDOAqSelSu4788lMPLbJs+W+ehHL2YRU80DxZEkIeZ8TwXSyH5YfQq5v3SAPku3Dqfe75Ln1hoQq
05VbJ2VVlEGvaZIZGUlK3Phok8IWO9896DSGgfdiDdzIPz8szsS6Mb+ls/fiJ/kjhR+zD2/ejUjl
AtZXL6NNbBa0y4PRe+GMlZURPfyVvMYHF/dBEvsm8dDulYgKRMsVdUg0UShJ8nslw7ih16YPpgn0
G/yFEAVH1D5+/zQ39smyy5BomunDuSslZvFLQDnOU4UAw/iMJst5HR2LnaC11+x22Th+8sMFa/Wo
EFTj/sJzyYNsoEBh70te0SNwPKRDQ/UXWD0jm8bnuccIMngwCXz5VLkpQ7VlHyG3gS1jGTs7GiPC
r9WNG609T/VAL4ykas+C9TywZjyIvnsvoD0wsEJQ6Hr1cy0SoPQeGhIh8FF09U9sNXutBG6H8D3Z
mN3wIDXPvOKwO5o58og+xY9VTbO1leZJDN6PxipVadgLJhpRlAHJ7R7/yvISDVJGJHRlFt/x5N4m
HVvazLjsNOUHrKShV2b2yUuG21C3R3Da7+YwFQEO6h2fGA9PaTeuuK7Y1triNnr+QVBishmJVqNo
IV/l5IV0c0zIQOdfSCg7Gph7gwST8ZoLgagCgzUUejXXZFGMlSC+r327QHOLq01c/TbJXBYP84FL
oMITkfyUSbetLZslTMJHiJ2JzgInMNLATuR3m5NbJBbCBpdam0h0JiWU9SWtkgO+U+uddKtDZPMY
GdOoSHPjaTQOROcENWTaTV8PV72Nam5XlW7qkWeInImvSWympn5LahMFo20RsCnmgCiMhiveF4FS
2NOlw3bKziVszl4EuV3eltz702TDK0FM49gtW7bXPmZ1zhc+fpQAMyIKZQyfjZHN6yie6J9NFu1x
iYAL6s8K6iZHkWpufjFSk7sx25BFAK9kIoiQkfpQaaicqLHG0iTT731IipMyjlPTPNXjvFA6MnrI
aAmLXoP2nT9oENYIu+zpiXHwNCuhGV+uDkyr/sornlenyDYK33pQNVhQrZGl1fCe2YNOajUSCr12
NomKQ7OLP4zziFYyqhVvsVE+jZbOlqay0Fp2GGFm48nWCRMoBEFT9S8hNAMg0LbFXtPfFErGlVGq
fJ2CrizSmEtNuk+1nn10mS8D0sSbjK1UrX67sf6NXBUHE5qObraq0EDQue0n8Tq29rLyTUy9OoOg
YqZoBu1Zb/M72DdnF6M6AktS55OF3K/FYmIFekQFset+x27Bpky/5Mtw6G1B4niPB2Ji08zIgoZh
WZ4UNmCCneaAZcv3kjDbaJKWGp+dXOmwwNViKq2mHo01GLVjmxl/tMV/b+l3FyBBKz9GXDn08jG3
xXulMwvsK6QY88lPdGDDgExQWC/bJtHezDl7JsG4s/BMMWBAyOvEX2PNU9MP896Rz7Ka3pHXmhs+
b+BKO0aKAN17fzDAbK5MuLLr3aQoFPvFsQJsKe9seTPmw1e+0VCLfUrcxdj6cf1njj259gh9l/Ma
GRuXvFOiZZ7aN0KWNrLrh6M/zLCa2cTNJoiaTpy6pP0Y0evO9nLh8YBBtyalFl0dqkCWMc22cLu3
NuGjbB7b2Vi+eS9hw6bdpW/t74KZKimYxD4tnQ8tsCOvEFl3yLonlDGxolZHHUPGH4NpuvNm8K/3
KDLJOhwy3nwrI7aSXrFCAQNFaIm7DV3qCd/0ucgd+OoOpK9uupE7MIVxuTKUIhlA6x+lIwl7yex1
Oczxg0vSh54qQCv1L4N4azUyDjih5rUbRX7YQhSgrKC1eFO3ljEaIYih5972fieS6sfEv2njzLqy
zh8WSmJ01+BaBhxvB2PIP10XjIRGgdwZSQAtlLUXoB78yg9yXF7GeFhFpvlseVUW9oz/gfMvIY+8
cdcxHKzUXlsahrehy4eNrM0/I2qePHbi27REoawVeIm4v2W685Djpd8w5lsRgLTF/M0NmTYXkJWC
WVN+aEVLJhw7jn9n70yWI0fSq/su2qMNjhkLbQKBmIOM4JzcwMhMJubB4Zif/j9omf1qk0kL7bXo
7CrrLhbJANy/4d5zkZACaqbijCg+L1hzsvZv0tBM5bEhwwS1HhVHcih76H1LRoZYSnuepnd0X1+T
PTxa5dlj8RYYzBwAPpdoDUD0bCaOFvY7oZWjY3RRYkCQuMZ/SKb4o6TKHoHm/HG7BgiUDyfXyn95
rfcytpz82pw/ynSczzHjtJRgqNzNkElXh9wU9p79zJNY2L7ZU3qJB7vHOrafqfERItlxgETQJKvc
ryk7za1H79La6CMJsiGarV3ep4jU7+ymAa2d4Vhv7IiTal5V2nZxKRhj9rH2O/P7f/Y8GXgGFGBl
Muz6WNYYtdqfBBUhg/LHeB40FuX6AeD/p3RalhhEAVgMaoc5v9Uj2eboNHeZlUl+NSMSWQb1YW6+
Rd20H3sUO8qRjLJURi7DyPZ56PWLbkRH3a0+ktgCFFuaDQVFCePPT1F4TieAmx9DHi7c+1go7GXf
TCdzgVeoWSuQIXG2XZK/W5jbWblel9Q3A6+ZeZlGMqyB5W6AMKwAS3c3S7XLWMAE1Zq7ooRB+ohP
YAwUcLkoxBZbDxu+Jpd4hQg9+iSKts7Nijn9+BpXQO36dnAXOoeue8mhGG3bxngp2ldfdVsAFBu/
i99I5p5OZDa721ghAo/LtnqMxuxGnUuk8jKZ75Zie8fCvm3aNbGDhXOvg1YCW/GUmtF89ewu7Eul
vqC7o/pxsF95HDXYyshLJw6MT6k2WGYDHtmMpd/vAee6Z9cDSUXZwXZ+1bW4DnNXPHQWU5Ck/2RP
eqgWE/SZk5yg2dGnJ9g4ozZn+U1aStDXtYFcjivXMpyTrGyEupKYdd2sxrOlrDdlV+Skw4l4NttP
Xc/o68GdBTDVuTWIHNmxT0H72yR34IvuwRHLHn875x1Z2Oc+nQhdH+KLOZ4KK9WuNVGCKUKIrdUg
x0RpZG1p6yDNqzq+MI36ROKzvAwrgNAWtQrJBUp3hkNuMm21fBgi47jGAmzbsgFfIxJvNw4lzp6p
zS6dy8VCbri11XXKlFmzfrXwCC4pCYcqEgvShmZ4WjJqVNgFMNH4q7iwnQsaTNp3I8GlyyJxz5xD
HRKnFc+0C2gdq784PzfpQoOsUoBqsSvuZAAYR9E35Blp1UXYen3kA0quZVPz0Oox8d39k9knIJxH
7cVJmEzExI/hfkFOgIcAG73dXD2ftLkSf8dGY6C5a0Tuh9FH7j13iR6uaoiRpTWXZr/17ZlXoReb
hMN751TPFWxwZnhU3wuT7BgdMk7KnW9O73ZrImfbUsISRFz+guBIRHvX/fVMRDz63yJKTm2PKWBy
eVkS7tt941dXdENolC1w5TrmihVamIoTj+cK1KbHmJD5b7q+/6D/DDytoaKU7TXX4r+O6V0mb6Ih
jbkAYQ0i7TOsV2VdXAROrqJOs3OAQ8aof5P91oHyMx5StKi4ITbKc8FZu7+GBXERGXPfuRInRy1A
f7r+DAljhTDmBIIXfWiP1Wcd0PswMQo7jINz9JZNyamJ5IeXd5CgGy5IUW+937HyruQ3Hgtw/pPA
cCGWL6f3wfg3P3DjjlPTQoeM0nzfz5YIKrtM+XaAeRBVA8GSHBd8NYGDbfLYxTynecF2oBMOW1a8
2mAWyoXbk1YaC/GwnO0W6I8qVMPAUP1Mpd3AIo8tOpaxDMMutpxrD4BiPybFHxZdZuQccbQywPHN
k2/3w2bpiWag0fNC5UVkJEfYx0xr65aDcR10y9vxts0hGTmhkql4yV7ojryDSpHnASnytqamvxgN
2eGmyJCXiPjEbJP0g7bRt4ZnoIFr7D6IhPaSj1V8ARyAuG/hnEuz3DnYJBYnMU0+WbLNez4s5s6Z
vHdAa3+cVWsBlrs9kkUWEsa9XLMWwUVn/XGbxvlli6VhjY/quYkpMUrf/eV1WnEyXDluezgnSPDM
x2ly/wAyAGbdNb9rLxlv5Nf8JPEQ70ElIZrU8/FsH5WU6Z0Zzz7vfHHVkhg+XdQhQHXHauvX4j2d
18rgbBGa/lABzH4YNaVdEVljjpFXGF9hrDdnZrnZVTpxy2uZ8gZlhEg7zmkhnYvoUvOJH5eurGXi
X7vjJRUCgLAaPkzGnErL75Otv465yWhJi9kg5pwkiCuOdj0BOH5wPfdQVvHrUD2S/rHLmpFWTYHh
wkzY6TgwEhdFmifHwEnYDjYqeo0jCm6S0yG8rxpWuzhZlHNx5fFITc5NsFJhU8KbbbtndJgB5FeW
wk36Eo8YWuTov8cI2rpa/KaiKmEO+c9A+rJgYsDERZ6eRQ03evKT6zh09qFqaEz7hbwgN/UPLB2f
AHB+5lImjBVQ0s14UxINW1PdM+fJ5N9YDDgBXJY2EqcTmxQcH+xnrWrhX55cB+kwikcfeHBl/WCU
6NBxbpyLu/DIi6bxhBTkEMw1adjBCKzd2oI0A9pR04/ebMf2tpEvq4BCzGNOFpg6rggBBGwnpXcm
3MFiUuM2CECxPuiBHGy5r+L6XYs8HHjVGB0qhj9riRt02s8cdfzqcN9xYCBfkUV39NIaadewLaHU
cH2vfwzsn1XCt4NLMCBY1UeWTZeoUrQ+zgBSrc68YBx9EGa49cJuQpNq+9WXGglJHCvESrFXdpum
a1+TRYF0TO29myPxRxsZ74ax+DUKqo1K8lMyjPh0NRQOzYKdf4GR7evnBqz13BIMPtcYjQpxmx3K
qA6HwsIaJ3sAew++3kqIQo6L73T+g72lDkZJXTj2CXK5gtmFfexKE0RMbv2Ivr1irCMENy/Zn4zx
kzbG3kEKeRomdJXpbmC2z5TPJzQjJmcNBu3dtYgnm6Im5ByjTJ1AU6QkxDB4mh8HHCYbejoCQxl6
+uwc97JvfjmCJ47y7Mee7E/LAo3EFvMVRRSCKXyHuLsRDyeI8/OlOa3/Yb+CDcphndmyMaxHBLHx
FQJTvIlg/QK8YsdYFtpuyh6mBO8sp2W3RRoIAsHxLmnr58eWON2AcVOQgnO/UCyvAZur1tJyn+hA
vgqPfz4uxy0VJDN1qpW6Q98F+25LzBkETlSvxYidfzCf9b46YYk5i9n46i3toV/nkN6J4BvE4BNg
Y6PUNyrv74I2lckhoAbrwFsVkNe2E1xfHReg0gh/5Ycn3SuarLBGl6Jby3kEB9Uab9FAugQBaDg6
tIURRGEAYDvZS/V7tqPsOkV6dmVAwc2KOYJ05Zup1oHhXO8sorSQ/Lfz1uzxb1YzktROj1MWMDqk
Endeh2g27AKyajeRPOq6lXGVUouUDJp7572b/JDN765xvGJDFXeYLeTNFSJfxHtrSW08oec0N7ri
rnCpDNN0b1uxjogt/URM8+TXPQ1Y0QfsL4id6Q0zdFB/bVo4JB0w1Eyfy23qHdFQMPH37hi0gWjl
VagphcjRI6GhSmjEq2fYUH9cycKvbu/myuHoXIlerP5MJ8LGGHgg26wYSyz9Drm4da0jqQWNlMZ2
ajKqoGIkFlQZ32bNL6+W324komOczEE7MqvtBp6UPml43CXEp+bdiMcnW+dKmdoUUJ5+Jw7lmViT
wCiXJ1EzngRBBRyMvk40aHX14sUdTPx3MFa2qtRDfWzkoUUxwqCuDgs5a5tONschU94enX6yWQHp
CM7j7klbs9paoS+HQbI4BOx+ApcW7wjwtSHolwg8Bv1NLd5lLIw/HcXwTjNXU1qsXuo2ek+kccLY
d6pahwRL8b6mxEZVFcrIOaWj8ZyzNM/ihoaseHMoT8zoI0kadQQPS2VVoEHR/E1BIxOk+vAicU0S
C/uUlPHn7DYMADPkZlJ7MX03dKzpD1jaMBX+CXGLD6eQlbCvDSfBKjKKgSGaI3e5sdyRFn0XBXR1
Jj687+pctVhv4E2yulm9vEbF7xJmolX2N59Pe89mnH5KV34gnMU9sYaFYu3DCjfHLFgshiaGVwMw
rJELuXLOdr3U071maBP5Dc6pgzp8S+smnBybTI7CPcFmBPSxutP8BiJLTDpTVc3TpRvRh9siLXbC
1E6Q6setoDHZTp8QNO9Nh2rOX06eJu8yJkLCYjVqpqC9ivYHfwueFG0KDFKutqpm1jXJdl82xGLO
7ny0i+J1MKztQx2Z8zPoCHxOBaIgwgeMCCXWLBiJnee+Kna+ZMJaLqTg9txZmwZf1VJjeKvncwrd
N5DC3fmWIEvJqn1c4Nor6dXJpjI+M6U9ydJ4z+CC7sguQvDBaev343aZWG+5XrAItwzJ3kh2aW3/
Sn3mfVOKkjBLckb9tb1ziUYJWZAwrcs4glS7NezEPTa+d8JYi9tFb7eKijKQGVVakg/vzVpvd82I
VJq22mYAi4wsiq4WL5dsmx6KCnc4iYyenknSL4foAMjoObITMjkKEXRMcHPiVcJYO0VJT0sy8PKV
OM2wAMrLAlngNCfj0Zu0S11GzaOJ1nOfLJzpfnIS0Jv3I8qNLRPCKwBtP9RnFNJeTqM/MkM61I6/
XgUF5sg52sPgZz7gp1k4mrXJwgt6j+UCCY7Xk6fGSgKTMWxsy9h7IKH3rW4e8qKjqGS+FyKR/CmJ
fE31O8PgR14W7ZKwgBVdJ45CQykHGiZnQzX/5sTLLmM8fs1dlOySsZ12bWPmYauNaPyqUT+R5bw1
y9g4ViiKDmPLIMr26ouvjTdkHcDmZkSdBjNuLQYaJQctTEtzJkq8Ti9dzGzSEp2DWt5ZLmWP13l9
LtAJDqcJvvShdKu/I/jjk0fwQ2eALkid1cHtQKlx2ndZKUx5xW9fYTKUU/es9fqPZnvWjqP9W0QD
TlPG6QZh2vsUsTFcc0bIl9hNxntj2UEf93wI8mL3NhiEZmIcPKPizZA3c7Axusex1WLkxHmmYibA
fePqAQ7mU0+szD5exHHs2kfB2In8Omjr6bTLtDLai9bJgtK6oHsfHzK6Nh8qQkS1kkbR8qsjTvlg
t0uNRQsuzpTqz4pCZ4s+nXkJBfymtDXmCI+EbYGjTW1ixHwkILbjPKQcvKHeqw/HGb71pHum+tcP
bfXcGGXI4KOEGM8CIkE6AMmpQI+Clas3oj5AFh4Ao7/o9vCKqqZ75Gs+5VbgUt2k6MX6jgwmFwBj
kEyLPDb0a7xP6ANH5hK+kAhadIrDiXJJy+6ebb46C1sI2yQNYrCr4GvW2z+mAOrsJ49RKuuDMxDa
OpnmF+MJ9OmySZ5WRUhizV+CH/MsI501LrqWkNnvwV005ixJ+mKX/Kz95L0tqHh4yo2b56OQH+Xd
Ws3tiAnTMIPGR2sc/SEGawns+oflQxvK+KFfUGT5xTxsmwXlO+vNByp3lH8zTf0Qm8OxSXJn4zrv
7BY+BzMjxjcnLMiVm1xnZWgWXXWahfFpe5PJ08bSt8pSd+MS+bR3xvnJzsbsgQBRUNmM2OPFD2ID
HGZKDnKQcqXuYsG/d9bccxEjjxNAj8SQssh09dX61fGL5O4mmc9AgNhMGeXTyFKkZ/4WYHx2X7nq
hsCaC5RMojlXmAeOebbOEhoOt8yerTMeUvgAdXy3JmAZnFcPE4P3XSFR6tizvMbkexzypkKt4+mf
2JXkY1Zoocgn6ztmd29LdW+JjC29ar7Wg6NhnqzYGpFiMDn931o+zzrxq4gNvAjlpeP8HhdAsJ3u
/WCVtraG07/rfXGTeferkpepQ4R4F6POC4GCaGrC3kj1c+T437btfcq5cpEp8SSyX084qqnqWNJZ
ePfVg5xC1azKDM8643X+nIxblNruQ1WY48YghQfGxbeLLI0dnEO/Ur6W/aV3EhTjAA9UhO9Yq6wn
KzKhP83cM3nGstapKuNQ00i7o4jA0yZbkscYExrrNMZpnvESnGeoSG3P6S8NS24lq5P96CmkZ83S
BVVr/OQ62xll48Ysh8W7Eg7IRcEIYEDywGYQEapnOneRtyRiNIN6rUv7pmpVnnrHTq4JOwXa8ey5
MNect2rUDkjT23WnrlbgFplgfWyeHAvIHdvaaZdmzuo3mX+bpL+c1Vj9rZfRuMWILvcmvWNACCPY
TvN5zGcPxV/xNRgZ1ivhkQ3RYS6ieNx5WKVIWc8PWWqd8Q/c8oEGLG8ILJiNX3M5HC0Lg/biNMQx
6OnNG+ydMtG+O20zhLXuHCzyEo9t/tQ1br+NPCCzpens5aSd9Cmpgz7DP44Nim9lidBpMHKzY/EN
hbsLp9qAMu+n6xzoA0zrdMXcZlQYO2g257AOEPbc85QgUaJOAtOIUFOCUSVDIdrPrrI3fSSCEbQA
FbN7Sx08FcJ0ry0TFzfFOMfNAPXMrM9OVj0mVqMu01jkz4acfpHegivfgDWzJckcMk3mqlUQVWzJ
5Qkmdj6wtZR+XIT3Nk7lHd74Zz1l7+aAWzQnPb6Inoq+AyYSubvKNsTeMrpHLan++vRiOwZ8s2Gd
y4xcQbsy5YHwjI9Cd2Bq9NbF1BAMUQMYIXicLhjb7knoQ39sHwmHXB7crrIe4lHoexf31zxYB6aV
7DIIXERtGovV3hFkUzPeUHjDtqOGIOguw1Xky3Nila+90bzkcQeof6zDMlbDraxMapgl+WOD00Wa
aGHmIfoGpSETKz+hDapx8j4MAuMvMmOkMmLeD2KK7wXGeVOwVXLKCLNaTJRpnRrzttEFdVxi5Act
jxEdldXDf/6hnPg20R7tXdm3+9bViksykoyQogA6FxxoQ2/nF7PxieLKo0/ij8lIc59tWyRPUan1
Z2tJnJANLqin4hAbpXjEBtbctCXFZ0V/Hz8iofDeuXCZNcI429E/Tw+lvfrLyBoNi7Hj2qWFPiWG
9sOAjmw4dInHOK3uGpFZp2ENuPZlfO8MIIeJwqmSDTcHgBpMF2jLYG5TMDilLZpj9BnL/Cvrazi1
fXN1XDR8tm2d83nCTV8bPyRPxER7oKTj8/PueLSMSDz+07yNHrwPzUi7C+XrJ4v3ILDpfHdCkxPE
vMaFyaaPfJq1yWXcL2E6UwVmdfQ1FEv1EM/Vzdd8ZhsF0YFcKzCNbbHzLE/tEl0bT/7IOpBdRb6j
KuCkhA6MAy9rdjpMFSzieTBFhbhm9PkbN6q8nZhrUkQy3X3w4w5+fLJXk7N3uRf+JJg326U8KFjF
qNkjdY5mLPJIhx9YdXQH2NOY4PpShjljjqCu0BY0yRLhgZ3UEYEdBx++eVz96wLQc9wjxPytLipS
UVojeoomeuVRi5w/i/mCxH+rOC3OupMRAdOztBtIptk1nqZ2RWZ815Ubf9R2jLe9jPTHzFo+Y40A
NIeo2dNscajwuu7yKEfIsHaCvm5urRiltyFYlLNgfbf85ixJFzlRd8vjUqx+FuYje9J2jExz7qTd
HQeSK21PRbs556Q3kuQQT/TX42BfJcf1dR1ybYe8phum6d4PyjBf9dor8RXyt/QlUCiWoj9E+uxv
E9NQdzKD6mJLzIqzz+1qvgluinCovECRI3ORNDQJ1Kg6G6BkVfjtEqkOOsvO12wijXC+OAuC48FY
+jMhobilyuWSGLZ5sDgZoGz0WyQkQZfMPyiNzbPjOj9KPFVjUd/4pE9DjlaKKTP5oGne7nLbAIPF
S8eRYlxNaPiBkn8YoMtgUal+aeJs2wwDIW0ToU5unxL8QumNrUzHwozCmZVauetnv9jZ3moUqvS7
niaM9ZhoQ9hIif0MkkRq5151j1Pjp/t0xFqxjGl060W9Kxxk6YmLM24hrA+4lkTH/dyr4j4IDpAC
OPZJpdpDkZt34ut5H52uOlT68hH3nJaYIKA2ldvBLrJQi0teM0jQ6y+SM4XpnxvT0CEYa5MhvqZZ
cnTtfjo3zC1EpcPm8khwg4ManQy1vLRTt+t85reZbc+HslNfcTK+pZ0mnxqG+kEmDl7VmnePRfQh
UQoOAgqihQXvaz1CgPJ4WxiM2O1RYH08sjXog7JtjZPmQkh0Re8CgS3/eIxxUvJebyxuuUVGIrTQ
8DZhk6YWPY86RMKSh3pEe1KknQQSagGdyL09bkY4q5YnzkwBWkCsz0PbVY+zFPe0OZeMA36xK/IP
JlIrtvNzhOvI3KX5KmC2ky2smN+NHENOFetTJ4PUtVvr6M9LtkscXI5tuRBwrdlPmotgfnTo6xqH
qpORGXE6DTJdqiyn7sIowoyAmm0DEOC1QS0XihFgjpM+RnXyDgZs2ixzaYYQiS4kKcb3VtV/PRu1
V6KMLiy8uIfUtrea2ju3Y9pdGgQTiOxQTCLHTw9Qybd5tYZuF9WrVyq8/p0LRGzCraG8oNQJE1Mz
Yg9D5tO9wb2+XdCaB0J2f0tXFp+TLs+NE3LXT5fZPGGeVjsGwYQNp34WwPtyVydTclri8c02IvQU
qgNrpHCNOJlrXapZK45oZd5aZbkfjseKxpItVcz6t67xNkLAek9TZZzH1lnJTr8T0pUvZqqCxeAe
JVRwn8QxyX+Wd1zANhBDZQfPFd0JCkOvwyk83JGlHmO4g5uM1DJfd5Kt2YonpC6vysCBZRvVr1xf
XmOPPKxSmx8KwhBs8Rgrfc1WJYDCIXawhwqD3vRP1YPwRFvUMxap3lC0XlsPF5NuzmSy6f2e1Wrg
NOSlunEeTqB+MMB0iFtb81Ivh9a1jwnm+dAdgN/44Fj7Yzm7nKyCaYJayDtta3C1pXNNPBhHXTb8
NVV/BF1796LoV++1II8H45VctE9TswkRZ0RYxqsowPjIc/sSMxTfmCqtdszxPdj4DDL6GFgDG/MR
wV7LA1cPdxwhf/g/AZbHIs3ZAmKJUQzftZalR0f79iqLkS/uBkhZMa0hwhamRcqyQNh1AyjetsEl
xXgxyd2X2uk1wFL2i5UuBPbKaylXDgJ4MIRUjwkpWHwVHbcQAPUNjkvjuBhgZjDlFlvR1efBZUrh
NQJuLMuzfNLLoxyZvnZZrU6lbjJ7g/qjLDQ/c/9QlQ18G4kmfgaO0RI8N3GXQArqEnBMEYlbmXlx
eXkPWpRp24F/H+WR3RMOJ8yHob7oUXK302x516HuuAO+dS2tu22DPlgOE+GSyxoSxpuyz8qXZKnc
rfTM5MuID52CYN23hrHrXedtyHL9OvX9veGDYwQ0bfrBYAg3YqWm3lwe/SKbQhZh3VFwITF+XhXW
g6UI8CK4kjRlkt7dnoIsIr+NSS6tZyUgTv1gvnFOtnSOcVzeXIuFARl2G7K0EhTo3nIzb9jujQv5
5bdhWfeNaWKHZQ3+o251cSoXmWxsZU/7nq1rQCpoFnCtODcDBRH4nGKTTln/A7xYQZywWz99bJ2u
JstrGvZ+WzMwB2Y5Ig2D+g9wYoxR3o092qi6Y2LMcStYCKJOalv0cfM8TDDlkGW4nTSCpmN+4RL2
eWgAjgX4u/sg75d8n7akSYA2rnZTjmfTFwig8GiNUo44CP2ARrZ6sSbtS5YWuTzUIrmf+RclxvRx
3UUZCyGuAs2oVvAcy8i/VRrr4qTz4qeJqFq4nP5BjfFdnwvWQUiox7wyLqrX2SB0bPvSccrClLd1
AmzF8kGPbv7Q+UjlQFG3hfMLZ7U48PShRy47cg2G1ebBdK/D0CZ6zP6i1VbZTZvvcnJEEAUhaZ06
x7+LLsqwOMr+ybXYTCVOYTGbEmdSzxwGiNh/VFt4L7FCs44OMvd3kTKo1KT7kE/GK2MIkjV7aIQD
jqzMgthe6813FjX6xalR25P1NYFIjrRtvBA7NtTsn4q7au9ltzTPJL58R6mJNLX/NtVnMhQjJEbc
SAKeNbFRjxWeWG1I5NHTMW2ZAzoagiCPQ1MvJwafr/SR1amI8H5lOs1885FVRvPVlrSRcfPmdJl4
ocD/NdXE5ra1fTY62iZmmCCgIMEealJKg7FvJS899qWcYQTpPvaZ1AcVaArjtbUCs4qCG3NU58VT
p06VxlsJrZ0h0jjcm1L/a7gRl7ouPpdWsr6dEsyA0g6d0jR3mm3m+6SCncqYGuCFPTN3F3F5bLPb
AuvcnfCxZCnOU+W86bBmzTaiV/aAilXWezNiTJhKUAcCsgkzDH2XcAXTXl2EHx1GEz1AmiRbUsEp
i7le6LR3wunSrYbnIWN+tLqRXw2DcUBVLdp2sgMGC3EAo/QaVy23sLbaejR4KBDB4ES/mFV9s1oh
jrJ1OPdi++ClACi6ebTD/ryoYd4RRwQxUHo3g/OsYE41t/2vpXfDdmYtgR6l2Iio+bCgBG7qHdqQ
Y9eipUM994XJU98kAi9lmX6QjccBpsHUcnSiNGukWYU048tI+6yP5codN9mUIGP0gEYP4P+YBjH9
6JOLBoP70llZHeriZTFs7qLm2ys5vwQ8C8peZz7OpXFP0TJvG7nmIlNLMGjYLOhfHxqnvbn6jF/R
QJE+2/2p6mObGiXBnObOz1VNaUEmbEi0bYG1Z8lPc0GTLokt7uBCYRolNIvSEDoFVQMNSAFZZSRn
yvIRDphMnkmcus+53T20bSBbFsopYnTd+sxrzn2HiCZvqYYdHnQWP+aEzG1EbJnPf4fCWnY0aMfO
VePBztKr5z6JsvAhRHUbr8L/Uy+G9Tim6Wcv4VBInPKpYdSnKW4RbyoG6XJozp1GkLxuMIidYjvI
iGk4FwsblcWL611W2kymWDGf6m6FytaQM2boFEeZ1jl3nPGg1dpfmsA+xNs0c+Sg9iA9iCmL0VAp
FJSIrAoI0UlolA0b+4qMBopzdNSdC5LLmwvz07T9l94l0qxO/SUougaUigWhlJXDXjQvslrDlRUy
Q6/PhtDBdb0hISfaoxf6MXoPQwgdiTH07YOfRH/d9aRKaSzPTl09D64Y6KWBuhVDa7wOvRdtdTxD
G3pGjJd9P12yRrJYieDVzLTzlvSTZ0zmS2DGmJObBpOES+GzNS0ARngOEkSlMSKEGSUirYnJRok8
qLEa0lM9RXvDGCHGtkjIW3AtQWS17skkfJ4Dur7EPX94Tg4COKMTqma6bYKbzzBjorCpTY0LdhIs
nmEEMPpwWXUzvjRJdnosUrQTskuqw8xC8D5JQ7tHurvNlIU4Bd3NptI6EVpI487FjCVOVCzTksnT
Q79RITLQjSM9bzMl1n0RgG8TyflXXoY0gX0gMMEL1//MhMEkWgHvwO8Kj9I5RiU1eB0NH7qEs2wR
FLmOtnEYsMVebCcPI8MB9ju9pxOwKoPWbaNL74XgNIjN3bFhp2Kb9WMvb3mHzM/T86dyRioTRxTS
jf6hi/HeMt54sH2GGj0olQ3Q+ks+td9eDRaHKnJukm9eZKogIw0dCdUAUOwI3mFtzny+4TgFuOD7
a7KN/eZLuAxWK3eLRmNid/yBGxqJAvNrtvg68kXos5EadrhqjqUigm9uD6apn6We/QZbkJ9i8UMn
ZKGg4VESrRnGFiG/ImOGOuYUMUBEgohEU98l5CP5tmEecyxjJSjT9K/pZH+NNksCAG3IywjPKQak
5XBy76PzObfxGVsB8Vv5Nq/J64laAQ+13RRueSkgaeCBi056Vt4qwD1sygZKw4q91Lw6qB0+P1X4
O0bouP/okzLzTpCEz3uwTBi5W/8lXoh8yzpF5QWkrs/+Cq37WM2UYH1M9jn23aifkVwxOWr7j6or
v/Ghfet1/Yckjechdb7HVDyi6oYCx/lFWULMrLfVJu3HytF+PliiVAgyT0PX3Xxfw03P1yoHlh8m
MXizQYVkqvivZtJUsL1YS0qgJPFzDQyx8bsXHdwg0/MjkuqrsaxUDb5q5tOHmCPNNJXjPTOQBGrK
x48cP9vKuGaJN+96av0tgIa7tTxXur/PUtPYMHrngc3vNtqs4J8/or5+K3FO7C0JTPPEozRHLylt
iWl3H/rCAjGhvYDG+ULhjAEtNu+ynqjOourHyd4WNrIbvS5Yo1ovGby2ItLCxuI3P5goDyP1gTP5
Yf1vf3hyXY5/QgmpkckbHjDrFSuuUsT2N3dm7/WkpFmzxY+vLI568aDLZDp6C6p0zqywpdk9YLdH
+Lrov6WaMfvMfHqNTrCZWLdT0W6c2Hwp9Ayd9Ttf+ts/DQfuTUudj0kWqK3HL3xn137KyK4W2bMy
vTeAfw8LFkKD3XTv149FM34283zNU0TGukWeXY2ChvSXS4edyNOLL+jzrzNCb3vpSD4czw6hlsC5
zCjQvaX9D5z9/4UwvMzNz7//29efMq22KUSX9Hf3r1EKQhe6a/ikiP7POQwvLY7K9uu//8f+I4TB
N/5hkjYshO6ZPvJn9/+novriH8ImQp6nkf/dFf+SimpY/7BZwdrgoZnYoscnukhhikz+/d8M4x++
4TM/sAlu0D1d9/43qaie/19CkjzdMbGd8gUdwLYsSNa8+3+Jg4rzXrS6JfoDenEWIOMHVvVdlpmf
KfKnTdvoLzOCof/H3nk1t42lafivuOZi76BCOjhA7c5UjZhEKier7RsUJbERiJyBX78PFGzRacfL
vtBObVVPj9uUDsHDE77whhyNjGqEuHgAGLktsAYOO2XKEQBw21+1x5qsiHht+w/E9YA7leZpC3YH
0bEWjXwTtjohNbtIPd7CCVb4b4ixIHsM7dEDfZjkOLMbN0Au6ykME+c4btfelYMd+My2UIVJ4Qg4
xWbbwYYqYPFZTgruaViqbnAeoQAkhQAJuIWJhldaqeL2oneAtO3qNqiRPsaVmgblp0wgfE4ZfTaI
/jKUt2qMBT3x4se+F8dOmc4NJbkqrRbUc5ddNz09UDCr81T/rHoGR4Q7G7bKo+kZuCUVOqAG0UFJ
kndOW+Fjg/Mrdd5DsxaPHJKUteIjmL3UXCsDcXhkzeklKqNQBRKmZXSkDOlJK9ziGHEUOipUEACT
xLRHPO1zi+zBtMQP/hBlc+pEHaBeVzurogqAp811atl4EiLiHVR8OgnavZW0WQMLzm2Amp5GG6y2
G8wICIDgvSici415FapwsOiq1csw1zPobNoUC6wjO2uJWEUPb0xLjyRCzU5LyzVFvQHNu46KAz6j
SH40TZXSDdpehF3n8h7UnJK4pxjRQPyh1wS4hbK/cIJlmwLGtqR3iZltDAcmzCaWQCnc01W0pbp6
hgIymuX0nh3LMrCGBSISBl4yGzUrLOwfAiQM0OSIMaMCOulY7Wnmg8wUt74djilooJ1WzigiaAcJ
cmwVerOjGkubIe6IUt+kdYOxhYXapqVgLWshpFHlPbJfRNUcBBFkHrlJ4MXD/I7mlU4dSIbEbgi1
FVOZFZhmJjTRwQ5Hyyjs75sMaYywx1vesy8COazcNj4uLC7PsIzOyyou0JrxKffBP6dD5k3gKONb
i37RIkEYG1NA/SpCHw4g8MSgHDIB4Hvn1LgbKDPdiQhc7QCBO6yBgZT60cTMP+qV8pncyZzHOBOR
2aFYiUUA3y6tzjazDisdja6wiBZDJ1daAtwrt2FiaFWmwY61VrJd4scwFhmrduFlkID8oV+FNCWz
bRLMekt5sDMflRlcwkd8DqETSiKgu2wYTmTlNYLRYCiA7JLT+wwOeNGwECCrRHBLx3baCvvYLofH
7cBtayeIGKpqftUIhNMd1Yc26WC8SNJ3J6v4GtzUpFHQD6XljNB4Yl9gPHUcl+oJBe56Fvu0v0bl
kaFH0mzbRH/C2wxpXlJZifyFTJ3PoB94WPxv8zigKo40Nd3IwW+aE7eOmpPGpnKVuBDSS1r5PLh7
j+niCmpNiVkEXZqtpKFZ90G6INI+HFCkDWR0A+vwxnSKwyAArSwj/Q/Ujied2ZjLvqBHPKICEJXg
uHOyYK1bkbXQho3I/XUmNTjuOJumOlWItvLtSdU6f6amjYCEA3aTggpZuvCg+nioPLvZRvauQNhh
uMlb1I9KGS6isIIVpvZn4O/QKB8KScFsMI/aBL1hUJGrLjTQhDuNAbhP3Ka+UVvAJUENUSsK/Y8o
pzSoKxR3LkVx1HA5SHHWvGxGnq4qj8u8J3gFfCZSA1Fe/J7bmK8q/INz/F7znO28cpVununtRqmu
hWVfkVLdDF14kRgKS80+7lHEJOmHl+6b1qGhdt7UBa63KgRs/si99wpoyYUHu9ZFbn6BYHi4BG++
ECXHsGrn9qJVMNyzWkiOhRk6t72f5iQIVvxg1dXc1alGbRUc2wI9uSoGpDhdv6zmnoXtRk1rfiIU
5l+FD73VlfNCEgDy1XABISPiOcDyEee9rLAhm+D2BQsRowHEVMrr1PTaZREZc6OEGRAlGUo3tR3M
8xBWfWWzUkErRkVHERCDa/SJfS76sdwanOUuTUBjm2tHTtECf0Gz3mbpzIoKcwcDeG4q8InpNLTs
LIjWzraZKKAkD6nq4h4tyo+dBqsg9Ol/aQnqiYmC9mtlXUZh2K7Kyl4mXf+xMq3bqECpr3U6HFKj
m44lcaYb1s3WBzSF3/WxGCC/uYr3KdXRpLMSG79WzMKA1f0xFJ4Jih3QPX0mjNV0shsdMdeq9Fa5
ZxwppplfWhStRvID4K+sNU8Cf3uU4blG1YR+77ZJVyi3bezYowUSW2dtN1p5D05MD3ri5IaYKUUi
OUuJb0cRsgkMewfuaywmARxbJQ9ucl9+qkoLEKTbryp0ptCuWWbEu01V+hPEzCkJgqeZB1qKCe1w
2WrotMGI4FKCTgSlJUQstOq5ClLr1klXpXKEL/WdP6jLs0wFkuX6ib8YMrJALQ3PYVdwq/fDpRd4
922sPdYKECtFGuC76J+PB6JKNxwOvJxsNQOHGMWbpq6tXCsAvroWilxNkU7TO4uGI32RxravA9Wk
EOn5LiZsWbiMMdojgeTqyKiUkE/ri1oYzSndn4u+7kp4Lg0CHxj+APbDhYJjoQgxEhIBDaxIRZQb
HaZp4Zd0TWN+CMYYttxOjCNbdWGO+FWp2ACv0ORXhUDxl96cRxAxHYDfIMp7b6C2dmX68bVr6+lZ
nSB8FFNfnW1lfNExKeh/nJhBEiy2QZlPvAZstB768UzP/MeMrvgkQZqTClA3s9Tu1Ec/3c0GALNl
d+HYW2VRBWTWSjCYx6PwVZRq9jx1IN9aeXul+KE2lyYFgCz3OoDXLRCM+k/aS3ewnFA5wQADVJli
QCEX7ZlTnimKXh5vw0HME0TAqNMQEEoEYNQIjjTxBMywIPUXVUUja9A4Vm3qiIqMaOUTo9TUpZDd
OSdijVC21LbTvNY3VYmBQYlDEJI6yRL51cnW1l3OM+PYlhTJQgRIqNwlfxClFWdIcnGtRgGJMhY7
tkF44yCtNMtHAawGW5VhUAeol7Yz7fwQRDkMilJB7EWmAsFewChT4rITxfmU4zUFxS7sp0JlmeR5
7KDX39+wBuYNEDAYKclF2XvF0sqSDcyX+zoApYNlu5zo1JM9f56Xxp2TuBRUPNQtOp5i8PjQFQC9
3HQX2DN4CyWszyNIc4fqkF/qiDlMvdyyp0VnrWmWzYKsm9g0SGstHq1aXFwXMxpBQlxhi1gf4bno
ItDAmiX8hFRbXSHE5XWjko8BjQkdp3ng0WivQEWGZo1LSdjcImg4CmNRG7ez+jbRgxO7h4uMwESx
NEtUNBBX/tjBKS0ps+UhwYCjEquizIBTCMLKQ3pttNt5Hn1qJBFHUoZ3Tmj0UKHtUSy92E5QrJ4G
USQXKWjZwwb1EhrnYuoqKIWzp3WcAS1qzaXKzsfSyFY+KXGO/kyMKBvyZfjRgGgdArEZQvS5DC02
p7S4H6H5PogA8p4s8J4vW7g+MjZuOgO2jmFAhQtpJUFfnenFtQd6QOK86m7J3hP3o4qAE8dAcJOK
ZKVHGCYZtbkuzGxTHNI+QOrK4r5youQIqGVrJ1xmSGb1kAGpdYg74EFzPYYdi9cBLk2OgbFF6ZjH
PluMZhGUWziHcyPNZ1oGCiNsrCOXAMBEEgiRu5N8rKTn0MtO0i6BvpUhYQ3mGt3li6igMkAhX8/s
P0UZnsZtPbotNBv035aKm11j1nfeGABPRU9RKMwtCAduQ32Ssv8xhCwd8Pz2zJFI8Waxs+lkjg0M
exuFh/AKZdJhbuNk7RAl5giutaIGKVGhBkNL17GtWa6LdlYrWXyIBoqcaslVGvjxFC0YdZph7gmX
tY1ouDqfcFkDpqshzKBXy9zJHt3QvFdbCDZeK65zsb13ZZpOjXyY+LZ9R2sfsIVn4BaWzmuMVA/t
Bs2EoQ+WFCBXsd89hiRDg3tGk01Hzdv2Jxk+lI5nnff+QtWd2zpboaN7BMOynBqNp0OwxtQNDN4q
3aqftmNXWTZlOxtiJVkIpb7W6DMCiVcWnMKXitA+Rrr0R1rfptdnWtLydpCAp53rXWgO9V4HPcay
QvxTKglCNPolUqRnWgchquc6mPgROl96FJ4CGxhZ4Vh5iTwB5pQODadzPpITqzPP8PBJpcgTApTS
ktswjR6QGSDSgcBWmGeKdPIJrcNPoQ4/Nwvz87oNj9Qeb3pLmW3r+DhV0hliYUetKR61wkENCRMV
t8L2nXr341M54v+LN/9K8caQ+DL+vHgzXT8W6w/r5PHD2dpbFx+O1s0mCr6r5TyN8lzLkcYBQZit
apopTaQb3hh7U5XRTNOR1HdMe3TU/GKoqasUgITjULARo7Em9Z/XUo56oFIagium6rahq8Zv+XpT
mNqx0xRARaTE51PlSRwg4LuFnDCsdPhKFKvH5rSgxp2nJOGmP9dKjOzA2r+Zq4s0oiuSfAA9AoQ2
qcq//8341nnaUikXaRqdF0y2EYz65v28GLhkJkp3JhK47UiyopU4jbq70j7zDRzocKHmHsn4XwKN
xgYH08KaqE6CFPQknkpVe+cY8wLLHMyi0Ji88YrwVMr+3jf+iNj9MW0CLwunSgk6yFtb7Jhff4Jx
5ndm7OkTGOCmkLm1qDR84w9OpJ86Fnacs4yDATrbUjTkbFhpKeF5p7TX4XWry7nmFWxdpG5hJlmF
NadKjkxOM6W5aQqHTJ9HrEeTpzua0wtRgQYj6wYA4CKB++snNtTvzNtVYePYqgnD4ksWFP92qnWx
LzM4rB7CjwNcVD00lw0B8QkCTZ8VeeQ00Nw7n0JERaRxWDggvCJNIfzdrgCMbemYw5jurGEV4A83
qQY0S8ItyS5Yxs/q4NCVtAr6XwtOo+g4txEF1RRsQU0zWAIvmkcDZC/c8A7Rn/isu3+2Nm2R0Xgb
saq2aw+DbXtolTSdUX6PxaEO0CesPguw9KOtHtwfNAUAM6TD1PpDkwyDXoAuTtVcmTpZOM/MBD4y
kuz30N0OAdIe0u7drgVW26TkXNxiknIzphsPLKvLtSUUE3xWQ/O7mayq/IoFN23Bn5BI+tvRvOEe
MMe0hSpLCeg0aLoFEg+HgyEm2Poc4i59CIqFAptXNXATozPk3lZma6yyHlqmeWRsM6yLSoTg5Ynn
W1To82utbM6zTi6bAl9sgP42LZ+oSRc0XVyDM374DD7omJ7acnyoJDAXKt1nZE1RXe1nsXRXwq/Q
LkSXxI1Oenc709EEQUbtwjDkvCuNoxJT6ghuMs4eFXjX4qgTp2iPo16hVIcG8fX4tKl0Zy5v3age
xVH+P7kb9wqaZSTAzaj3SW3VPQzVM0SI6OqnkOrvtnFDZdOc0ieelA6y49WZI4ZZTSHPLu9rBb0l
uEvSVyjS0Vzu7wFsTtvsJEXN32L11+DCDbJ+3BuCuJmKAMUluEaOxhthLV0YsL5hOwHNJbYmhLfv
6elOqc0xxQnsPOwhBK3c5lzL7zt7ZXvnwDSXyQADIIDzzccT5IhdBvzQ1KflqF5EfTaMEaW/3rbp
kVKc9RkbMszoERNim6BNkeg279Hhn/g4dNnAiBPvIbdYEjSYQIdN7ZhCLTrHNqHC+KlsjddsOQ9i
xO+y+HM5kKxErfkAKPujrUiIz5X7GaWQhdX1yoqmIFIP9facxrh/KrT8EsBjgkq0YKY9ts8gNRe2
bhrNTUOAMBuictlD+p90dSOWwneR5gEbDEjuzxgChU8Bw17gNgnKMEYHCKcFppYPhUhHdqRkiPuH
GqrJiqmJW4OfoUk6wzYRmIU+zNMOaElrQjrJ/dsMqZGt3hCsgZDuEXKaegK517Zh9wUONg6l735G
SG/eWK5yiufmg+nTuzPcuFjIAKy2lcG5cnzEORIxNTKyNEV37TNkV8nxDFivYRN6q0axbnSoGqc4
2dagUEqa2JrO1rRR/OuFKlYyRgFMuMqnDmWKSwl+vyaqvUXD+VQYJeRan61KFxcNEVF9ahx76aql
d1KjS9dkwQlQRmyeIVJlBmYadPEvOH0adPtpaVd29vnpCP2tgOg0eCCRTv+s/mv8tYc064vA86sn
L+uv//V/yC+cVpWuS5OY41fRTrxOnqId6EDfBDkvv/wS5IyhjM6Q0hTckKb11TVcPcAe/k38Qy/p
xTWcIIdXpG5zi+qabjs8y9cox7AMLMNZC4iX6Ib5Ow0r51trbWHbBmpH2GpraH+Kb/tVWaHkrZmg
gKmFwZ/AHs9kIRaZ5dyATiOvDjU6yRJDI4U2sqdfZoP1CR2+Re189tsaCJOCh4E/fNzWSOsEArqF
MgtPhrBYkSxhhRHNPLc5hZPyMdfRoIRvSQVlEQ4FiLyJs1VmZoQPNwZntT23WqyxIw9fKnAwHNRm
Hi23lkHtDVFmIDptbsIz1M5MpD4t776jSNDDbLGj/BoA6fVAQwlK5cSEDLWlOxZV90N03XvAn+Nh
ITqLckx7KjMbJbD4RMvMs8TsPmYGTZYqubCEOqNLvMAVgTbA2Mp3bwaQhlPbNW+obBwVbXgeu8hk
ydFgtBQFnoMgboE+XVaePGKDsyNF87kChqDayFebTJunmotRAidX0NuLqweFHC7P4hMzjGZvVt8P
4kdtbCw+h5XLx7//jcU1fpFSlUTRrDXdHhuTbxqPfQxuBqaKCeMfi7OE5heYCq/Nz6kcnctCKWHG
0QsY5GwMr5Blnfz6AcwfBcyqtFRLQB1WDWHtPsAozgMjNEDqmJgg4ySy62LeqWP7shdihkzHOUBC
ZEDc4QJz4o9NEhgnhPjKMraM4FAebnoqTvOBoBARcMzcuQoQqUwHFEiLIxDBSK7bnrJUqy1lvFKd
mCKKpyiE9FRgC/AnNoatrYE08qjLlCLQeuRC3MjBBB360lVndak/9K0L1rUbLmsY/DAzcP3WtTsj
149dWHGgUo+Br+XINGTe8e+flDdpzD+/PCb/XQ/TX6aOE5+0MSBp9H9wkvKbLyepdWDbVC5MSfZH
g31s8LebsmL1Wwf0+3VVtcg9nCdMwMtBanCQOprKaUlaMgIG2BYvBykvAYnUKNNQ/0E8WrN+5yA1
xuX9dv+p0iZXlKSNqgWKRB/355v9V/uWjNUY7XfNApHebEUweihmEOg9KQ41H8Efy3KOYKloK4qS
Cv7R9khqlu1Fpaj3YE2redPp4bGvR5e+lp3pWVuftXXZT3SlCuiqchhhbL9FAiMA4S5VjroS3qHV
kBxlyXVHp3SRd10+F/guL1BwnAMsoMUEE+jcKMuP3Cq3nbKlMboFOfzvtbpfAprpulrPkiqo+st6
U/RXm7JGPuwpUvE26fjqU35+k/7vfujXA33YPL3zc6nlIa2TanwCj9xwZ9Vr326Vp0d6et5fjRCt
+Vj1IxAcIC2G0IWmsxcsjeoFSxHWovfysnQOCCAseEJcFsQl40FNnPNmhn42B7/+eM+T+euf2fkA
P4cKUT54c/l8+Vq+n4Nvhvg6B5o4AKRiSYFyKJ/UIUr6Zg4cS5jYA47An7GO9O7mwBD280MRU79d
m78xCbpzwPGmOaZQDYkkHOfl23VgHRhUykzVlPZrJe19rQPcoPU914EuDixJrZAKD1Ohm+OAb+bA
5mWVUpXJBeA4ujZeKe9sDnRwa3tOgqYdcLux1W0UCih4qZwwbyZB2gemKlWdfAJjU0n89t4mgUfn
A4wFxZ2E7CcH408PBd0+MIgdnPG2l5ZlqbuLwRlRgrzKwWG/RBHvay3o1Mn3nQI2vTDZ9ggMUXYH
erSzFEBX2hiISlbCayD1vqZAwi63dGrjey0EbgeuQJ3zhaTJUAnddmZBmgc4NlLC1nXiTQkf6L1t
CB5u3MR7TQLxr80ioKiuOU8RNcfM21NBHJga1QeTS2I8MrTno/gdhQnjWtCNvW8I/cBydNIH6imv
2/7tNGgHgu6PAa7XsUwAx+/uhuBkN8cuwd5Hg3bAXWPTBtGkrev8eWc92PoBuGUOB0IGxBBV692t
h9eJ2Dd21I0D7kBNd7guOW00Y/e6JGYQlqnRaQTlrTtPaej7OiT5dsb24n6ngwYuniIOwA06ZNJQ
vzkd5Ni61TXyiJfj4b0dkRpPt++W0EzqCnzJpPMGo8mxAf72bLAONKJLYsvxB5671O9rJRiqLfad
BF0eUExgRVGIJnB4ug3fTIJN9CghdpBMaWDG3t8yQF5pz72gqQdgEZC8tEgVDaLo3ZOR6tO4BzgT
KCI9IxLe1yog89P3zSU158AUEGRImpkKoY17680qYA40FWwhnRNzfFF7PoTfUbSgcVLvvRWMA2hC
SJCRRNnsLHM3gSCR4q8d6mjcoBwcLwvvPU3CU2fL2PuG5AokjUD3xdSp95u7xyJELB3kjE0zgnAB
LtR7zCfp0Rl7LweuB8OklkZ0KC3igd070jHo7zmciZwY2kvn730dDGNezdG979lAwGRQ+daoMhEr
EzvtbosxqTRIth2SKubrqTz/7uZhXA97z4N1oFokEo423rvPfYg3ZyT1BZoWqm1RhqIyKUdQ2/ua
B87usUHMQ+1RdFQPuCTpgIDP0MdGze6msJkEnVsELNY7TSt1Sc677yRYB4CzyU6pL1BWIzTYvS05
GWi1A2uEUMG/Ryjd+1oJ5FJAKMWY+uy1GjR5AKeW09GgQU1P4psjkl6ESv0VXxZH2COd991l1+R/
2vO3s8eWGL9uEEYqcTJBAbfizmqw5YEjuT2gDVvjH36n/vovxBZf2lvY6kWPT42tYFP+qP/1sx94
PQ6+f/2lnzMiEDT6Vjs/OPa5nt/7a9/rHzu12aee05sXX3tQT+/z8usvH/D7t955r9dP9fqXR8Gm
WBcP4EyfWm4vj3m2jmmP/TN59AEqXxTrx03p77TenvpOXx/oOzb7l63wy/GLOlk/+OvoR29BIY3g
a++3wBgtfh1mnPznyvC+wx4G/rp4O+xzA2bfYY/WRb9O1m8H1p67W3uPHMQ/nemXIsi+b7Fax3H9
4T/WcfafH47XpR8HOzNE7j/emPu+y/G6SGg+b3cn6bmCsffYbIXom4GfcuJ9Bz5Zb0t//dhuNtnr
DDwdBJJM6/Uvfsgr+Je20en60e9/vE2fM7l9H//8MeDxXx/0aRc9hz/7DnxRP9YP/qYo+p3BLWPE
bO0/eBKu71/HeXrq517AvgNfrcN1WQHE2Rn7ORbad+zrYLsNdg6sl8LUvgPfrOMggm/yWL99akqz
Y89038Fvqwoayw/uCXI+8y9Y4Xdglz4cbhJvHb0+7Ph9vkQc+z796ZrDnAOr2tVTeakF7Tv6og4Z
vXr73F/aMXuPne7syi8tv33H5eJfv4J2z4KH9J5vd1lGQM/K3c+h0Rn9Cw71f/4qEPja0t73Y50G
Q1rshgNf8/p9B/+1Is8bPNNOYPcmafhVpPRbjLE932vkpI1f9dtvmml6Sfv3nabTdTIqF/1gcEL9
vQffeEST635nV7w8+18QTE43kR+8PuXTBf40LSYdpH2ffPplv/0cJL/n9/o/Qkf3Ht9fV1VQfgdO
/dp13XeWnu6Z9XbEwL5O+dPX8PIOf8FNs+Iq+On4f8ESutmwtbxvY/yvJYR9Z+hk/cj8vJ0c2Bk0
pMBu0YXkDzpsrteXfxZy/iiT/AJ7/D6/fIUz/ujXdpPn8Sceos26+Md/AwAA//8=</cx:binary>
              </cx:geoCache>
            </cx:geography>
          </cx:layoutPr>
          <cx:valueColors>
            <cx:minColor>
              <a:schemeClr val="accent6">
                <a:lumMod val="20000"/>
                <a:lumOff val="80000"/>
              </a:schemeClr>
            </cx:minColor>
            <cx:midColor>
              <a:schemeClr val="accent6">
                <a:lumMod val="60000"/>
                <a:lumOff val="40000"/>
              </a:schemeClr>
            </cx:midColor>
            <cx:maxColor>
              <a:schemeClr val="accent6">
                <a:lumMod val="50000"/>
              </a:schemeClr>
            </cx:maxColor>
          </cx:valueColors>
          <cx:valueColorPositions count="3"/>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ln>
              <a:noFill/>
            </a:ln>
          </cx:spPr>
        </cx:plotSurface>
        <cx:series layoutId="regionMap" uniqueId="{ECFEA91D-F9CC-4FA6-9FFA-EF4BD2D963B0}">
          <cx:tx>
            <cx:txData>
              <cx:f>_xlchart.v5.6</cx:f>
              <cx:v>Sales </cx:v>
            </cx:txData>
          </cx:tx>
          <cx:dataLabels>
            <cx:visibility seriesName="0" categoryName="1" value="0"/>
            <cx:separator>, </cx:separator>
          </cx:dataLabels>
          <cx:dataId val="0"/>
          <cx:layoutPr>
            <cx:geography cultureLanguage="en-US" cultureRegion="IN" attribution="Powered by Bing">
              <cx:geoCache provider="{E9337A44-BEBE-4D9F-B70C-5C5E7DAFC167}">
                <cx:binary>1Hxpc9xGsu1fcejzA137MjGeiCmg94VNiqIofUE0RQp7YV9//c2WLA3Zoq/lsO59Vw6bFhtdQFad
ysyTJwv654fhHx/Sx2P1y5Cltv7Hh+G3V2HTFP/49df6Q/iYHeuLLPpQ5XX+sbn4kGe/5h8/Rh8e
f32ojn1kg18JwuzXD+Gxah6HV//6J9wteMy3+YdjE+X2qn2sxuvHuk2b+r+59uKlX44PWWS9qG6q
6EODf3vlhuGxaaI6OFbhq18ebRM1481YPP726tk3X/3y6/n9vnn2LymY17QPMJbgCyKEYppjqQiB
P7/6Jc1t8PtlRS4Qw0RyRBjDDAny5dH7YwbDv9eoTyYdHx6qx7qGmX36//noZ9OAizevfvmQt7Y5
LWEAq/nbq5V9iI6vfonq3P18wc1Pc1jtP0361+eL/69/nn0Ay3D2yRN8ztfszy79gWlPYXlm/F+F
hVxQTjgmlGuBNWb4GSxSX1BBheICSY0R5oDa50d/huX3hfpja17G4/dhzwz/v7Xqz/YIOMW/7UNY
HX85VMeHx/oHugXmF5JzITnFHFZZU3a+/lpwpglhilP+zfp/v1kvA3E+/tm0YdaH/9Ou8czaE0hV
a48QI9MfjxNRF1Rq+AeDJwghEMSnJ+FLswvO4Spgqbimkj93k79k2B8g9e3cnk0fZn/9d8F6Htee
Bm95AbOiCoI3xkhRrZ7PXlxgJKkUSCtBicJnwfsnmf5Z0P6xYfwZWLBXFzkkmKdx89kX/mIUhygC
YZpQTZSiFCH5HB/JLhAnQgtCFCKSMggyT6P4n9jy8ob8NOiZ0TCpf//dLfi/isHmsTqmPxIGdMGY
1gwLCNUUK/qc40hxwZAiAq6fMik5CxJ/bs3LQHwZd4bFZvtTYfHvuj5mX7blD6CbAngNY4hwRjBm
hD/3CE0uFJBNyYUC4vNtvP4zY15G4vc5nAHx79c/FRD7YwBOYR9+KBZIYMiLmKIv2fF57mRCISUI
I0CEpAIK+jQ6fY9BL+Pxn5FnkOx/Lt/YHR/C8X+AfBJ6wanCJ9ICiYNL9pzUSHUBH2tBKZRsEiN9
lja+36yX4TkffwbS7ucinyaC4vzLzv0BAYxfCKkVUH6KtQLXeI6NgstIC8GAkGpNsIL49tRp/tSa
lyH5fdgZEub6p4pgizY+Vsfmy4L8ACzIhdBEQghDX+n9kwAmMbBjiSgSVAumGD3D4jvseRmNrwPP
8Fisfyo8lsdqPNofyLOIvgCfwJpxRKVi+HluB5pFIfEzxOTJfb7hWd9hzstwfB14Bsfy53KPZZT9
DxXJFF9oEJJA5sOKUEkRMNynfiIvCBUEg5504sGIniX6v2LYHyD0zdTOofq5csruaKOi/ZFZhV1A
+QeKHgQrKaAkfI6QphcKko7kULtgxJnQX4LoZ7nvO+x5GZivA8/w2IGi+hOpgGtI8Un4Y8kxvRBc
YKIVhRQiMKXPfAbyPIeCkQJUiBEtzvP8d1n0MiZPhp6hsl7+VKgcWhsf77/s1L+f7im6UFA1MihY
NGh+6jyM8Quo4IGSQZb5FMXIl0d/dpI/N+dlPL6MOwPjYP4uGH8o650mSjTSUkKq/CQMPdt7klxg
xgjsvs+a0rms98XgP1ax/tpEf4fxLB4cjgn0po7223bMYfP/oR3zDB3Q8TbHyh6bY/ID6Q2GII3B
22HtKcFSyuchAfgNhtIACoPTF6ByO0uj32XRy8g8GfpsnjDNf//dXfi/quztoimvfqieRC8ogrwI
hBO4PkRscPon1OakJ1FoCmjQWSHBfiMofYc9LyPydeAZHrv3PxceR8icxzpsqh/pJ/qCcQKSEtOg
ukJrQj7D5OQnSGmGMGGni/gbMvNdNv0BLk8ndI7Nz5U+d48BtMyO4w9EhgBrAfkVU5CUEPQvnwcw
DUcBpBRKIgkaLNXorKn8XQb9ASz/mcs5KD+X5Hf5ENXhj0QEXUBLAjFGuSTfchrFLhgBR6JIv8hp
/tycl/H4Mu4MjMvrnyp6XR/jY90A7/9C9P4+xyTigoNSBPlbQZkMOh5+HrugEOMQuECc/ZThz3tF
32XRy5A8GXqGyvXPJSu9jpIk+pEtI2hySwQyHoGEgcinLumTFK/UBZPgO3AYA0OF/GUrfOb8f27L
y2B8GXeGxGtgtmc0+P/SkaRn1gIHvjlmUfrL/vjQflmVv+8gGF8gLODIEdTFcDQG1KLnDgJoIIkI
+I5S7ETIvjz6MyDfZ9LLoDwd+2yqMNOfS6+4eYROXvBDtVcsLxQ6iUeUASocnylIcGAMQV+CQF3J
lf5WC/8ui/4Alv9M5hyVxU/lLm8f6+YX8wjApF827d/3F+jlQf7GHEGMgk4dMKtn/qLkhZYgIjFo
UZz+cO4v32nTy8g8G3yGzdu/LV/8tcLx7NtPjld+PZ3qQb0++3Ss9buvfpo3HLg9G/p7y+1F9D6r
IquH315JDcIeQU/O9Jxu86xd9+QEzrMRj8A74AbsAqQ/4AMYDmlC6X+SZXvYRHDlpB5SBr2pzynr
1HqyedWEv72CM0EKg4KrMSQtCYovBNA6bz9dYhfQ7oXznIgyDLcDUfHLBA95Oga5/bpWv//+i22z
Qx7ZpoYbw42Kz1/7ZCs7WQYHdk9ne4UEkglUpvhwvIZTy6dv/z8i+87ytO9nsZw8psYbv+hnrW7X
Q1poN+uc3jCUzxPtHOu4MJUf3jMbxa7si7sni/aCKZCFX7AETOGcnbqjsE5PLUkDWiciRf1sYnVs
JhZ87KYiNmPvDLBNv55nfuFJEOy+fRZXcCoWGAFwao5O15/MuhWcUBqG/YxglLiT7EYDB1LkIp3a
ambLVC9UmtF5G5M1Zi1dNSlbJ37Q7VqdvrVjGS4aRR99KcL9kL/Dg1RuHzbZJbjvrIwGuXQCkXo0
k9hDQ5QvwlEt8ViLhYxYb4QjyPrTjyKly9BXeOkkWGxK0nui8ftVa1npxqiWMxFa5QVxKGa2aneR
EnxP2DhLkqpd+nViZ5Mu9rzrm0USj2ylWLuZoqa8n4r+EfHeOJawPcY6vMTUj1fN4KtlbLPX2ZSl
+35Milka5I5pS5vN47h9j1EWmlZH9SJO4tYjTfPWqik8RJFobsdgRfpaeAGKxnmaxvkVZJFp1fdF
ZpKxza9SGqpD0ZrUibtNPvZXBau7q2wMiGdDJ53Jgd3iqa5MFYuHQkXhGz1uO1G5Pu4zOOWOqefb
PNzYwgk2QzbsZFs4S1heuuyttMYnrXWDIspXgYh8L7GSeiHGtSurgc0H4iBvcLC87gRjRo4zOLJr
16Mo3+SNTrd1Xl2NuUhWSLBF7fixy3iv1p9+DHAIad2dfoheh27h52hBfbeVMtkXwPRn4wDPr+Mw
XA28at220v0i6LJgnjVF7Oo+qw2O8bRx+li7SjI2kyQmnvJH5I1VFe0kqRYhVrmHa11ddnRcBYFt
N07gyEU56eZajMWsUTyHKRT5IRn0XDc1fp2FWWlEl0tTjmhYIb9u3SrpyUzXGG97P3yT5FW+iOtg
gi3Kx1mRRPeyFisZhLkJQhNBADA4Le8cabd2FDdSjdI00mmMLpybwdplnUZXfRh+7OLIK8PKzmJn
DOZ9dpXE1F8XA153KD7qdsRuV7KrsZGrpKhiIyqeeMOQblnQg6d29WbykE2XzEedG0TFXVc4ppvg
SaBgX8HsrYl8X5meplu7GYe2MjT1Z/GA3nfVZFQe3FuWbTGNP/oyo0Ynt7lA92XiwrsI2jhxHhtk
5aoI8tu6qGZ+4derkspd0lMKGyld+aSkc0fAg2wZ3avuMcXDh4zQDu6FjC9bI/3AEDsa4qO5peyN
M9Z3kW5jkw0s8ZTKVyT0t2FW7HTevx46uZ9IcuBh8RD5+G1aa3jbISncWob3cSFqwx0963w7LpKA
XLUCMBR2P5adBy9PuNSpjqfV+vQAKWDJsM6QVxV2yYWLkiWu4hue0Ss18g/WwbtgICathluEg4+y
c24Qple8jT/aOBxNXx/KBI0mxgWFqGy3UwebspLx20mNbh7WyBPMUYYIeMYiFf0VA6HCsPDY5hVx
LavuSO5Kqz+SYh72sMBEBPdRn29bThbYh9XlXT6TIV8PjrpB4aqQcqdO+8jp5E3B08Z0/mFMYAvw
QBuSp9u+tm8d5y1O5Kqjb+KShCZImRdJ/+YUwrWOP+QPA0dXXaIPch2ufYR701jmNfn4tlVydUop
pKyosU2373LkISKSWeJXdxzFHztf7Snsh0RH2077qyiARfSx3Wajilzc6lv2Ph+zrQ38G+WIvfBh
0UpWG6rD+WD72pQEJuqMY74cWF14Tpv0RgqcmYGPHcQyEV/xvPZXk0gDEwQjN5oJspjypj20/TyD
4LuXhV9e4jE3eV/1O0e4RRGrTdnwfVE+As2+FAG9SurVEA+HQKnbbkDzutI3fowWseYuGfW8CEpI
qFH0EYeQ1pIM9k41qMGknM8Ydq6sL5ShxQHHzZXNxNJnxWZSlppIl7FpmYKNKAcT+Bs45s1NJvBV
W7s8GBOThPWd8l0sLTOnxWpauO+UTvt6CNenFaFtcBiC7r0VTjJzSHanqHVpmtyPiQ9hTbGrWgrr
qi551wTZFkxfo0q4uGzXqGjf+nZKIbyZtI/uazQtQiMreAq2yCu66i4ZX/cBvskQ2OnTKtvSYl5G
4j6t21Vmu7nuxXsHOY/tUN77mN0ULa+NYmIwHCc7Zcmhk90hC3hgkgTAGk6bC3x8HaLsqkL6pkth
PlZm2w43kylaZXjvzJLGnzUVXOlsfvu02/Q7RfjMkz7kxVhFQfj7y1dff/3XTZ7Bv5/eBvrPh6d3
t/7z2+7LS1//7bcWj/mprq3Pv3Riu1/v9Z8D6yd++fUlpDPO+vk1sS98769c/D62C0U7g+Yogvrj
K6H6hu++9DrXiUw+GfyZ+p6ESYQYnLsCHUCBVAx9l8/UV6ELcnrnQkh4cezTeeqv1JcwUP6Bdmno
bSIOjgi2fKG+8kIyBQIoKG4w9NRb+7IUzyAFrv8CC4TezjeU89O5SQwn74mm8MAzGoj8uEvgv2E+
tDx1J55iN2htNYvCykRdm9+VY0W9keN8FR5wNfLLIbTtPJRdsHFIdY3jLnbTEMdvuG6vqrCnu5GE
9MCcwQWaU+zbvl/bulGXfYLz7TDk8wKO2KxjUvjzpP8IxUJtfD5huGVIl7iw9yma1CZiyox1Sg6D
UDNaOvUWEtxgBjbMfR7fhjxfOuLoTx1ww7ZOTHUInXhfRm06Yw5yfct7F30ceRwaOLL7pvKVmNEC
eJfkTrmI2sn1W9EYOcHLhMDO5qFwg1xcSd75pszLyfg+fVdEJo/C9+3gb8uUvWVpkC5wXIeetTsx
lBQoHy5cRAqIigm4Jx28nkSVF9bdVuHmNlT1vIqmwdTJiozhZLi13abXZEYa7iJdRqYoKvDt8XGI
08FonbskbN7guk+BkSxsGfiLqC/eyCJaFXVKgTz77kC6wZVdnZsobhqDa6oNkskxjcvCCwfMZiQj
G76tfNG5tRhDF9NmHwxhOItt/jGmmCyqyktt+EhkS2YdnSoIolTM+w5WkrfOa1WXN35q1SbxMzeB
xLFFvggNmhURu8ypn5hcjLN2jDwy1aNBlV4MVZ7OA0qIyYpi3tBcLgIqY5drBtwzySB8p3JGkjye
jZAF4A0ENxjGwEjGJxNYIk0ioNzQ6UIChzZJXVYm9ANkilC/r6rCgJx6RKSbTFcr6xaoXUyT42HY
QjE50FqYjKUJZNApMqgdVnHDgfsl0V3L4sTr8pQbGdoc1lgHc90RSD2oi2dDafWqzcRdCJQ6DTVa
DyT0GuynOzYQF1AeDqi21ss7ipcYFc2MhHLb+Xl3D/5xQ3Wy4hRVb8qkCD2eRfm1DOQhwZquKyc1
IpvFtCze17DiYckLVzLsH+vgqozKmyFtg1Xc3kBnNr4neeQinpcbVB67wGfXVZBGLo0pWTS0TTZN
nd2XPgqNEwJz9v1pcFPWnMhlA4VDGPjzUqXCSOr0MxUE/SYdo6uaTbDJAxle1VPduYX1fUP9YFpm
U1KsnTFKTSqH0Pg27hd1jr1Qw1J3xN5abRLpYxPqeBagppipLt8l8TK16YeIVmSOURq4oled66fU
9EH1sa36vVB6q2GFTAU0XvpR5kYgjroJFLVWtMu8jkww+rXX2Ia5BSndtmuWAl8OKl22OFjA1je2
airjZPVNORWhKUS/lHm0ztOo3zDYoI2KEniGeJcmVXTtn/hfqOksbNJokZYMwQSz3LSt1Ouxzg9o
hOcLOUGheKLjYdu6wEXvVM4hhzdT+p6TvjU+Q4vE8S08AQ2Xsa9fa3uXid60NIxvaFxDNSWmeImk
X20IGRwTNNsaAoPMMbCPslqoyjnm1NkMYpj3Y58amQVAWnS2zVqynhJ6GUe94zZQ6JgGKp5C28Y4
NHFT3w/dMRhHM+TV7RTHOytWkcx3A0khCDYyXDhBZ8Kuvy1FWy1xVMu1kOWlw1CwDdNoNBFLi2Xh
L9La57te99fZ6GfzGpDTsr30+zUF6xaD5h90GAeXrZNuOjiYei+rUpi4R5uQDdOSitClZT15oZLA
YXHWr/I0uM5rTjZqaF/HyLMSV/tClutEymxfFFq6QWwniMtJYZzJb1Zp1W9pyj44fb2Co0lv4ka/
GwtC3CYUG+DVJk2r1OQg4sBh7gfahrUJpc2MivPeDXA/y32yjdu6M71OpTeFi5Q35Tzuu8QM2o9N
VB3ibmReLko1B1q2LnT6QbXk2trifdV1D2RIduWu4MmHNmiQIXXqu2V4h+g6nyjdQwlWeL2ulEvi
hs36VJ2oaFFsVNHvLA3STdNhmHncILeFUt2LW4AB2i3KTSkzdpzIyg/827qDqrTFIzgPVMFQqQYr
FkTrFniwaWr/oRPTYz/0iRljZgKUwpfzQZkwKTMzFs2qG5V0O4Erj/bWNPxh4sLoFoocNfUfm7Bf
DTi9TTC5prD4i7rPAzeWuVs4/T1LSyhSrIB7ju1Kx9T1k8AxPIeKPkAjJAWh3gTTRGcimyARtNe0
hjoU4/bW0c2SJC2waBIZ1WioREQSz5NW3GRlWq19NWykU2pPljry8jK4CqIO7UebNC5hUTGzYcR2
U8x3SMXV0u84XxVVsklx6cILmMNDQuPYMFVAgZCD1hHayqh2CN4x6YXxvrHdvmF5el31IjeVCodN
nk7XeHSCR57hjRpj6hGfNnPkNOsqYnTdliPQbqc/FE00LoNgkAuoqepVSh2YchB3i0lOqVto7hGR
8z07/cClz/YU4B/tnV+r8Kap21nXQaZ3EsgVkpT+ssPioEqbbnI/zw3tSLcqrFUzzE8FfGxnfZfq
bVFGiVt2HMoR3Jce5ml9W4sMz+OyDud5LthSVGU7Cyi6D0dsb4bwsdAONbzKxZ4PaDJhGrIFVuU4
D3Kg/UT5c4KTZOOkFm2tRL079n27hEBFN3LkSxRNzZwPWbXJHXZIfK03U0Afu4nN27C0btx2zhLl
UEW240h28JbFIqb5tcbRtJfVZYmbdtPXxUMb63gNac71o/JgfU7mOkjus+rdiKbsdQ4CBSXJTlTB
Zd2WfGm7pl+gTLilEgkUT3YHSSO4RgGHmspx5lGTiZ1fcXTgPH1HQ3tMyjBdoLhs3aLt1ZwOWs2C
pHsNSr5zmdbj6Op28jDsK9dBVbsmCXrgc4ynYZmfkp+bUMcojKu7lLcmcDpYk5xjQ+LgLiJF5Y0O
9/w2UF4iKz0vQ0pmPQOZNm/HclGrCFScmNQuoONs6rFJFq2f45mDyq1sk8ojVZG4nR6njQ7RfW2n
dsFUm28aHUAoi2tQGKvBg3cnnH1C6aF3FIhlRRZcMrGtamJnkegWLTxmCwksWIsgmEewT2YaxYMZ
feHCQhrZyfsYOdsmba/yMb+22TRPg3iXKXnLCah11X0yBF7ExmUj2ndZLO6AJiUQNlDvNV45dM1M
sscowWhWl+UNxZa6vRLSjVoWmIlWxQqOJqnDSfZktYiN7XFqYmFBdWMZPmiHAPnrgm2Wl9SNs+F1
OQHZK3vf36e+uq66OL8uWlKvLQszg9IBz1nGmJc4SXBD4SMe9W84qd9PUvVrn/nhAXTjdwLRpYxx
dqUmks6sX6eghmb+rOgScN3ecWZZVrZL7UQaJBWlZmHnv+54JA6QwNdU433eo+6mC4J9DzxxW1Wo
vYx1283GepyAwjLIAaWqFypri/2gYb2djgVeUlnn0OTpfQB635226dYPu3o3BLzelU7U7HJneqBJ
qWdD63hwPrS8yuDt7lk69CBsJXnplhAarwPKuRsnarj1wSOMzUDEw076puzbm7ToWq8tK5fk4zUR
dN9pDPHRSWO36epHBevtET6OXj1G1gQFac0UV8Dbpdc63C26u2woSjMBYXAc4JKFw7ZRFw2uxfqN
tooB8Qvfk6Bghk/NrBnRu6wrem8MR9DLYhYC++S3RHWvp5EBLScVlJw4MgPyDyhC+74p3vh6XEjO
dniYkttk8FKUtl4W2Gajqp64vhyAtqeQVyzQ6E6Dmh3I/KhBcIek9Cjjppq1HSlNKIadReW8mLLA
G0EWnqpgR6L+o19kpTvI9jbNhi20qRtTQYGUwCup68jSD3UoC7cjbBGVhTYsKIEYTmUO/uoA8cPK
y4pBunSM7xynjg63mkfBtlZxuCjhtJuhdde6ZMDdbCoKYXhdCS+MkKm1GldtGHp+XTEDdYXXkknt
ocsC4Ss0NsRv7FjYORHdDkX1rj4lTJ/kOy1zWEkKZDeAcgIE1LvGb8C9OgIkqYeRPplFZXZNG4lN
nft3yQBaZyC20ZjdJHhYpzK5IbR/DcwvXPhl5HYhmTt+AcQImFoy9Fsu2veNT4EeaBBZYP+/q2BH
OMSxb0WihQs1ZnzdB9EVK6NmgfMEL/thKAwQeIglUycWKUsQRHmvUKrdRoNuFq1sbnhfDZnBWZPM
4yiHdguT2VxBcF+Loi4vswrKVOb4HYi8peMOOWhVY456WB0CEQeaIptMbFATUbeMOciYqex2eV9e
Sk5MnNfBuoKUtciIBkIQiO4yY+GhLBLHbdnUH/o4a4AGfczsIDY20NiUADF3IuVRjItrOH1YXFdk
uM/hXT43zKH/obsgNH0birfFNC2ryG/38KblTUlUfpnq+DJOwIthB3ZbO7AVLXu+Zd3Yeyxuc49k
eJi3bQWxCySs5TD4PRQAYpd2gzOXuLaXecc3uMnuKWva23YhyxrvCNbjvBuazEwdv6kEBtLuvO8l
uR1qAhegpkjy8Tbm4bEgxUxPqDNdyO58P1PLBMlljbNFL4b4Lg6ENFkD6qec2l0P/catyqFdxaf1
NDR7P8j8heq7RROn0ZZqC0KbKmaJth20mIA0s7LfJ0nruKTt66VlQ+p2PVS3DFfdyld05Sdd4XXw
7pYLaROVp62+zQNMvNz6HUQLlK5IVtVzFUK5A8Vh5EEoGW4cnr0LQ5ouSie8i047E3pOG2iOtqZP
cbKqUV7NUqeO1049MVNXRMxw2U/zIkywQahw7tugWBPIILcc/p4iL+lle2OrmBhCxmXmDKOXxlW/
jqHErS1UVDJwoAL3SbXBQbWOfZAuyikB5T+cqMHUwe6QsnilUec5SRq+buJ30B7pZjl2Ogh9cq8C
Vq6osv4cWjuB6aNm2DllEpgiltW+Tvq1ot0mnop8a5u+38UBjd0eeg0O98dtXrfhDPFOuk5fNZeN
KPoN5s4Oc/+QidHuxWTV65SH0MeI2nheyPAY8YAfbNClpveh01gJh7kZ0PtFomk6q8debAmGOhfU
s2MBBN4wv4kPtBjaFZ9Anq6g5l/4onS8vE/IbBhptOEQbxvEx9gMkamLHgoN2gSXCNqtHrw7UG4b
wiZIBWWzakS8q5poXQ2+0VHG3wltFwFsljBJm900Mb5wpsl6Y+4zU2VVuY5Qmq5Ux489osV2wJV0
odvqz6wMm5XUCxEw/SYKCZozPwbZtoGaOO5J+7a14JaOY8v3addDf2SyKzgJzGZVHj5kfeqsy6CG
zQl/PYCeVdkEojz/gONSvB/jyM6rqRbLDKRMcHQ+i/qpuKzD7NJ20biIR9CHc4nZqkJQ4YcpSCFl
1suFGLPuTT/OxiKYDwlIGFC1VNDxgHDJw8siguDTF5rNA9+BNpYO8CzWzi4bY7wd+lGtKxZs4+Ek
7TXjsIwIrCRjzqMaoC7Jm1iCQi0ug6aOvSwDUhr10GjgNIVWBFN4Q/J+JkSSrUFryuZTCUUmzTNk
gklll6BFXKegL2SJzhYtTpq1bwvpNb62nkWs9jLud8BOQwR0gTbL/yLuy7ocxbU1fxF3ARIIXg0Y
hx2OMWPIfGHlCEIMQiBA+vX3c53uc6Lc5Yi+0Q/9kqsqVxWyJLa09zdsSo+rrDU+TSqqltTrUaTx
KXxuhSG7kQMViCqwCUHdxdcK0ExZNM6uKJslpzT84pKgfWSIab/OpJ7NY6trYBGW8UMV3XuI6kcz
AuBzYmSSRHX369Lsi0Z6N4QDNRoLp0zDenhQ0CjsK1LQ3Rgt3yZ/nQ6TXogEMhg1B7xeemq9Zy42
JTPfvcaMwASXfKoYqjORuHYQX6ZOBDdErOD1cPhfB3wbwfeGc7qsr30wq9eyrpcN0pAyh/pABB2A
hCIajtTj25bR4VHTNRFOUN4beirh/MfZpVfc8clrOZl52xBcVcaKm5AWNGUeKt1VlVHWm/G3c5qR
nK9Hz32oWRPmNhz1oeP61vCF5lVTIGI6ZG5z22azqlQiA3faBL5gYMed6Q7s944tpLoKWuWBP5Tm
ikYVEmRlgPi1Cv8tZ+qa18td7fg1qMeh29h4eVyK3t9Onk27cdh2BZs3SFooMFG32wis11K2j2Vd
fy8EE9dlsf7wXbqfenZQej3YoP6m7dWwxj/7ptOZ28+/1xk8X7+u9ZWjpkPXNFEeka1LkQirBpQc
LyimHKGZHH+12rmjHXg2xUAYEj2tybTUB9ot96bGtesr5gNmYj7ya/3AxBQlYwH0oqZ82xPOsxbH
wCzd5PTjOTGpXOSj9cfHsqr3TRnrZHbc7x4KaLyS5ePUtte+I6PEEg74Mix+EOX8mrXUGTyOX3kh
mnw2V+jwdhusxa03jUCMJ28Hdee0q6oxZ/anHB2OYpcHm6XbyiZ0d2U/3dpKXNeChgj2Mq3mIFeM
1SlQfm8Tjr/WEGlvPHMv5U0Vpp7vbXk4gAMuZoM7RX2JPZsF8fzDgmXat9+YdO5YLXcapGGyTCpI
UQq5G+H4W1eRx3VSOCtQ6AH1CL+O5WqTxXPLzFVF0uuwz6DU2a5RfOe9dCUosNowsXF7cuWM3bIV
QXOraXEABpM0+lclf8rY8KuwtDfC+aNDpDahYMlaI30nfvnc1uyFD4tzqENQzaQLUgz93fYoPYD7
AdwaqoOmS4vL1HOy0c7ekdbqhtDiF6+b8a6W07IREsg7atwh4y3uAVwr1b3owLq1tUxqVCGHqjU0
qUdnTEdmzH44/VFLqDwaVMiRSosWVepc1fTAaI9a3Ev9Ieivq/glGBp5aNFUCnWx/FbU1bD32Yzr
OfJ/xXNPMjUX/KDiOY9Gcr/OBOGK1EwDWkHHRG+zyGjOKBCXgQrUyJFVW24guGBBy3C9LofQTr8t
lCHV4j/FbvNdS7NHi6Trog9tAufbDnUSgSTCHKvQfCuC4bbzocEAZ40U8GYi0bP16scZhGxSK3Zc
9fLdDE1er9FrSNldtW6h9bmT8qcoTkla12wMIcV2wcsjpHvFsNJD4E+JZ92fQVuP2egt8a5osNHW
eBtvqICy1zg/SoCjS496co7wcuDlrTz2o5UzQ6XYhKnRutjhXLqiPQPUz6SfiZ7/4U7/KmbwKWxn
6LN2GB7m3zd2zUalcUoPJQXUjwfSvnyMDfsS+uI6muRr6YlvERno1p3qpyGObqs6Sirp39sy+uIQ
VOmHgS4/piB6aZf+Vdm1SqYOmZjA+eJnZI2AQSt9TXHC3wA/HD0Zpd2C46BMgEcVmeuUKq3Dp6gD
uzQFZsoq6aWRntvNRLrbeXG6rY1mdYCPXGxiV3obHTnLjauACPYT6tISIolt0PgjsL0oujKLugb0
vn5R8aOgjbPxS1rc9F7/SprAfwFFVwINGH/2QUu3oll+lU3Itw4X30fZfYddXdx/nQiy/3oYik1d
LuGN0k2yhP53CJB7LNzOG3n3Rcdi02qOPagWmy8VgiaKnRKKC7fbN8Nq8C4hWXC0/OVNPdlBEKIy
zxvqjDVcp06DUib2Uc3PhDz1Sr+MTfttZVwl3SrFhnS/HYk0bRrBBXEBuJI5Um1KwGe7deJl8tdD
ST3YxNTzcNPoamOjaL2t/AG3mjFe2hEAmIUgqDIcP5vgv9nZnu+g3PGvQXjmymnpgbrKYZtlPVUB
os0sbmbwSe11CTCWTuBOgOxgOcyN4igzZ+1c80BxXMotiLBpjg7V8NzGXdY2Ogu4da8scW6k8O67
oCqPRplrsCL1cTV9hnLNy5cRHEvQh1sTGEgaxuBaMx5udMWWe/ieb5rBD/K18LwUKP6zvziQSxgy
JUzImxCV0iEOnXE3KBf83iQSvk5dWtR02w0xrhhkoDsP+40pG51WYVcmBQX77wQnVV035hQUy47R
8Oe09unYnRiupgW8Cug+idvRw/HPtiuRu2FavNe+rnEpuPEDTBmgDxu/v1lG/aQgitwvevVzdxqA
TUn3iIu3fox78qshc5xaFNUJd/XzUonqOXVZI5PWAyEhS4H8kUdF3olTyebiXA+L6E9cMGB4qETH
ubC/hEBVrAQEFr15UhPyOsFngYLHaXIyYIo9DZCyt6BACzJ7uGr7JmvttAc4NW7WulQ7LN5WmuER
UH5x59sgBpywl9Jbb6Vjy72zH9uFbKKm4llVVzZbIpXLdRM0qBiaWdz7M6RqwkWB5kUUIc3cP7bs
+yzsQRbEDb/VkRJ3oBmfB6K9axUTtZml92eUpTkE3AMKU+v9BMoqh+frGcRTew3dj5LNV1e6Tw3T
mVEBfWGF/ywhH8sAu8sr2WuUV4PUewHlQIZSMROQC9Gytuk6y2tnvWKGgzyu292s9ENfefY4jsHT
GA7e1gU+WgBPPkayO8iO/lh90+9jvjR3VuwFL8id1vUNIESyp3O8JE1oQC+MNE7HOHCzsBbAT2C0
AZA/uAmRw5+oX393LfUyj1T2cZ6jF9jAn3u/tnfO3lQMPM+oeUqGp1a6m4VeRww5/mRou+NriyDF
KZ8GU/C9JKhEVtn8WcMOmVI1bwbdL3lPpj+ldkBGdlGXt40bpBz2xMSgEgSsNmyXGPo+8DYp77qH
sGNlfrL6bmwykBbIP661vLQNCCQoFeeBjKmcwCM6PirjHhh9a9VvEc5BBs4zEuDEQ07SsRxVsph+
2QxyIbtiKnLXtBqapqEHKCLX7azVVnjBsNPTsCkaF4h4e0qQ/V/TMKM8XUud2qDj28WPcY4HoJRU
EHXbABu+8SUrQG/Nv2m8ZjGPeGaX+KqpY3blsGNH+ymx5eJlQCl3E7klThvv3MGMD9bpaN5M2h64
s7XN7wZx/0jql6CkQRKP0Z4HRZv7fQ9xUEF2qm7UZjViTMy8Xtl+lolZ6xfVVCZ1gGVnQRQ2W8cf
/HQs1LohoKa5Uw45ZJpL3roArIwP+VU7qWLXei7f2KXMZsvUPjhBkqHrHgA+gBqbqgdPoGwPmC3S
CUXyRtL4h+a4dzzAUAPpy0yFboiyzK0Sa8piUyBoY9m5eSjsH3vSNhS1j2IX0tQCogZojrBSapkc
iEY3A7x4L6QN9sjkfsp5sQBHAVetoXwp4269XkA3LR6Qog4a4qcmmo+Z2w7kcUSriD2EDWsie3Pg
hiLbm1yVMz2wp7oJfjVy3NSagwFxH8sS9FNr3aNoxTdnks+drWmmNXQL5QDQKCaj3g4J7TswfcRA
PdD5h2ltnupxanIL6Buagm2kuJ+sxpsTv2Hf+63xQ5UOlAEahF4jjjhPlqadj7KZ0sUMP7RFCBeo
T9aq7dKpLOZUCLZ1nNZPnFiCjuzrfdSrNlFMPQYmQNqAfj4b5cWv0YLkrBrap9O7v2mqlqd0gWoj
+kE6MHl1J8ZNWJpH6ZIfcSsy4useGVk9p+s03ffryBJBZycfiuYnM7LOxCg3Pi+eaVQv92U9HMMe
QRCU2JQxnpBpARSU7u1fYdYg7cePHq8q6ZqUMuTzcbPW214QSC8JPbazu+wWVbRXjQE4vD77DAnK
KG2XjAJY4KzSkg8H+q+qB6OPjD4sajap0EYhwf7TWsBs61LJzUpcaB65eQmEW+N1WHRq5Iyj3MbI
lnjTZQBMDyXEiUfRv4Kb9/Nxrn6brmTZ6kw4NCD4GyD+KxoDJa5YdoMdi2M0v3ITsNxrA7IpZiQc
Tl/F12IGHesCNq8iHCWTnLutMNA8kLLYOyX9Tjw2gBWi9QFskJ+MiNxdGXrV1ulwPBNPFlkPGP8Q
zEocnXHl2TzX8wuTXt7bIal4478ioXG3w4CSwUjivTqxezcuIKxaLkw6aWd8HFt/i2n/KCq8LhQg
wC1dV1wWZA+4UH/xp/imoZUDxmMt84Z1j70h4z4WNU0bn4OMnJm9RaZ7M1Ie566o+UEio4+LcX2s
nLZKox5iRNL0R9nW6ajq6W6CvGkQvLwCaviK/x0XyrQGWRni9V80hFJ61Cl0+cVesUEfLc4X4bsL
KHziZqYuUaFCvO6Hdj3+9QeFZj2JImB4RheoJ7GYMY4sw/3oWkWyT9yxAq+9IEuSJswJjgH0Nbf3
pnCfXDH2qbvILh9KHPEMtcbQcnIYffljDgq+r8Q83gN4zKeZsqPumhK67Qmwpy6XzdpMuWvp8jB2
AEQX8GGje4NKoEKOjVN+mNKmEN41EfIhrkJ7DEq/TZCF6NSb1mlbuOR3xOb6aBAnzOBo97rTIVIu
aTMF8roHHxt6Hj/2Q3vkEjlpY62fxqNec0Dda9rFM5wKyss6S9072uvhqnWRxvG1zpq45b97J36e
gaReB2VVpuPg97m20FyTJtqPUzldrTy+r4ae5pJMyG2DwWRDD1pz8Zd2x+Z2SiQu+Nn65NbO8D+E
luNvqLubBwbt7wl4KmZoFVpRRncOG/9AjeCnHGBJGqkoSkdHkYwiwcmapTVpL0CCiHVQGYkhzeK1
vJ/iDphYO+5rMdKM1G6ZMgUVqO3zkAf8dql9pN+67JJm1vzW4XreYbNfYJSApO70B8TBV8NEx11E
nCSc2Aws1C1PbyZUJcO1iNm4a6BigvgZCoHKP7a0br4VV6Xq16RiQZRZ6LHCNkDSQ6Z+1xUAP0Qt
viGZFTthmnkTnXQwNeoItpYh7h67bhVo2lBy94oWLSjcQYh9UU5VEiiJpWWvDaRUJdRPXyaOMFkh
6yiL8ocZjr6In6A4EUDZa+8IlBO+kVjNWa3kfRNV7HZdA3qn2xF2hThMVTN9B+45HruO8FSXw2+/
dVuQWkucCg4dCs4QedS4fm6V6FJgifV1GNl404SjRQUv1FW4RkhNWIGarmapEztsVxQQ/vpToV4Y
Ahv6xKbN5eRuA1Lap17Xh9B1xG51QRvw1txBNs93w9CDpBUTdAODcpDlU5OEXB+V9inw8Oah4siW
R2+ct0NbZX0IWwLRSDFHDyhaa0vgJtYDh+3YY2NaYFydjVLHL0TWMBDfsxyLfTSU7TPt0xraE0nr
EaIsTRNUpSCnLH7NFPO9O65QQxHsXhswmQF2bLbuUJR3bIbggU/z0ZLqwQEzf1XydjM2jt3xuX/o
vbDd89G+mkE2uSG6zv22+QrkvEvjqOhyP7Dd0QeAPXmQkNu5N7lyZZtKW4FuHHqVeNKam04VD9A6
TgdlxmyAegsVpns9uPA1OJX+UtvhT3A/Fba4q6vgrlbhqcZR6gvVy8+Oz1cW0F/Yd2kZrGOCQ7Tc
6l7+cZCUT37wQqBz2lV1C8FQNUHW5jxjh1GHVZAtwXmetwu0Aa1TvKCOOw6RZvsCYLAAL70duW+S
qAiuBpCRpuuLTcjqfqepOiqvr24HFhxrA+33grcuGx8oD7eil+lYjTdFE/oHrPAA4YmBuouGiaNV
dDWJXTPV/WaafyxxC6wT96eFVWuGHQpSiDmlICGTyIOEa4xGJIdQ8KnAXrtuiRuJWeCajbckaii9
NF46fxePkJc6MS6DQuiNZ+2x7la18VFN34YCgJC3bMeK71uPvVLjspT3U5dJ3fzxY2QOTgFppuOX
d8J2/DqMkSVxSG/tpunsSVtEHypT56Qz1U4603aeIbvXrH12RLWpLf/ZWa8/OGYzLLgHKhuNu8Cp
dvVSeOkS1F9Mo/ukMYD1x2JF0rl+j6cawslmuW7AYs1tAQPEmIcSaoZWO91m8Ii7mWfeb2rj5KLV
Bw7FFsLr0JcOzQbqXXm6f44VRa30i05cbIeYfFuJgnWpthlOYLbFK165ZNvSGerQaK63Cl1gEzGs
QaIhxqz4mmpscApxCtJbCtw/EPhVQMcao9RB1fEvAnD7pC/47S7M2ZZmfgm4o1LQ+AOA4JEnkEDO
EAZXAxw13p/ABntrAzfx2jVKAzdcskxTLL1pcIH4mth9ZG4Gr6ZJSLiG1A/bOSKpkjM4GNHdLf4I
rch20UO/iwNo3OjUp0Wgn4aiJoe4nX70fZuCM9+yoH9Acgb7hOHtERwmMmOLGlY2Miur6LquC/8o
AmDKLg92TRMDKomHOWmG08Iv0KQFI1JKcBMNCm2wh5YxMB3TAKYBKuWhnje2N1PqzWxbzuED4d/m
uaAHvSDLb0BRikUvWQOXFJJ2r9iUMzS6sRLQR8TsrgkJms709XcmoKchU/Cia/XdE8XWZaV/UxtV
PGobQ9rF+ucS2EEX1ru4UvOhmNyf5KS09HgwfI0K3Hg6R17TvSqFalTAx3gzNfEuQg2QhkG87qo5
AiVOpikT2ODUq5qDmOs1H4M5ANwOIAUgPtkAv6QZVdBJLm4FtL0MW+DHs7mvxslmkJ/56V//6heh
uSeDC4ioaB2o1MCvRF0vUXJFj2OcVzqaf4WA/nz0stsFxH9Y3eDgRKCWqZkeGZsAEqsDl4N38GT8
sIi2y0O1tFkR8iYjLvSw0kVGAwA9GHrxnaDIcGlKnGD+EwR8g2sU9b/Ne4htD8EaqV1fFwUMWs21
787dDkL5TVQotZMGSbXsb0obF0kJfDDRMtwHntNnywTGxenKjEGiAGAD10sbPM0W4jG4dZQz/uG9
gppDHn1Crhbu+V8KAHZ7CKVx2K+dfNKlAz3YEB2CCSFrprq9DTposo2V2eBG0c6I0LkqCCRGURhm
C4OiCj7RaFtpe7360L7apl++eC0TSWk6/8p0GqIaarExZnAOlSen1AGsksBM6d04SOI2NbD1fGpv
qtqlh7/+gKayy6thfuSU4VgYoyNKXnKImhNaZMCc/s+9Kv93RpT/F0fL/z+zys+3n/f53577v/wm
HszMl20qf/u8zb//+385U2IGZwo+hxFQD44S969emf9ypoTomw1ndQzFj0sI/hGG6P9lyibsv/Bx
Bo+yKAK2TaDd/7czJfwvUB0Un9aAdR/9BdHU+X/iTMFz5H882Y6PISiaqQenv//5Hy823uU5HJuV
ZVMA0eTGWsRK5Ycr+lr8exn+wfgCA80/Pv5kBX/z+Jo5wixrxzI1onjZj02N3IC5akTo2jXedN5S
qGTyoLlO3h/x7z6b/0wI/p+3I8bQ2UdaFGHWqtmrb/0GsFJSkdO4wP6Zunp/mEvrduZhH4H01EvZ
hVmFIh1YELeRxoXu9+jD9pmFQzeAt9Ng8eDKOjZhpj1Jj1B3suhhcjrPXJto6tbcYWCqcMoM8uH9
AS9MiJ5Z4WXkgj86DQgJLlv3faULnVDoSXj2/gBotPJPrwI9Mz5F3C7upEmQRY3p66eCV2SaoSqB
gThVZIhMuKFj0KyP7w/nnVbqH95senol37x6krWjCEYTZLosZ0il/SgnLUCa2cSN8xWY11qf6hiY
X7VhzjWUshFpEqeM/Batwd7bw0szPv39m1/QlBB/NMESAFj3g4So/k8F1nlw5yZd1vL4/iCX9u0U
B28G6RGsS2SmIDNmZK+lUiwzxG127z/90hTOjgdcKzwciQoyARb+t4uv0V2PI2UbyDmgJqdTZ7bv
D3Rxu85Oit5ZAjlU8KU6ZQGF/xo++8EEs0MYt4mNfQmdnS7TJtTzxm+XJzHN6fsjX1rAswMDuXUt
4YsJsgkqV5spT9VlKvERkPKTA5wdFf5aepFp6jADLgDPmYDftExWOJeKDwa4cMj6Z5HVxjNqB10C
JaJeq9OgDBd5D2WpIw4ENn93PzlVzO7Rx4OEnzv+6Nnx5KPa6Ho4HPKuNyyEdjiyziM7+WM+OMYv
zImcHUdj5GoXhCRilhU0XzjMRjCEV5DStTVUxM6yVihTIW341EtwaovyNoriHiyx9k2R905k2+2i
PDmjOGr7OX9/gAvXEjk7jQjti2iRcCFNk/anXYcK3M1s5zUrLH7Tsn4Qr5eGOTtyhn4eCrK2UY4K
0X4RyqDslpO6G2sU4J+bydmBs4g18hY3iHPfAepLoUoQh3iJcD+JIBLrJzfkFK1vjrUqKqWImIxy
1VBz5YCzuIU6Dkam9ydxIehPvW7ePr4vuHGxQiHEwoO/buAuoF9Di+Ll/cdf2oazM0XPrEcD5TDM
5wbbsIplhK7PQPDBPS0/uUJnx4rmQBkaU0c5+p0InjUmgkdudA0UT5+bxFmMo/1OMMTraQvQKeHk
BdG1m/FI6mkvYKQZPrdW/lmkMx+QvuesYQ6GyB792A43o4nhap6D5oMs9MJun1pdvd1tBkd17ML4
nc8Ka5ZXgfGmtFsbh3wQdheuSf8s7FZuhnCCiC2HUp+wTe+j208qY3hjNqA45ggEHFX8g8EuHI2n
Vo9vZ2PKunTbBRsfwOHAtq7WDuAh35/ntC8Z924EwGf35If21q/vvwqnvfiHXMo/i8ZmLQvW26WA
D8yv4DIpqR1/jr6tZOZYuK7QtMUHNwEgt5quXVjN/VdDYxLcvz/8pf07i1b4fpD+wiyat8yBooM2
PqQ4TKbvP/1S6nH6cs7bBQ3maYXkf4hz4mIyYP9BKgD6rBuTl6PR5QvMJiAkKDpjBDcrKrgTTBtF
9Wsk0HHgg2i7NMezcI66GhDFwsGFsGIkSWjj33Jdl+GD0+LSG3oWzI3CpwTAjLOcEo4uQmapMxU1
3YMT9TZf20J/ULdcmMaph/LbtdSeCqO6Lmleurb+VkeDc1fMTfnBWXHp6WfX9EDKrnYcQORoH+bW
ifai1m40BxL+udg6NYJ4+/NHPpjAX1WUT2YpIKBjk+8/D5LASgaRLnpO+TaU5U/Z2tH/YGcu3BXe
2dkBL2qD90iFeRhB+7ix6OQuN1aAapkNErkPXq9Lo5wdGpZaMegQxUFVNiILJ3CjnQTnDXjpkzmU
d9q0N1d2WED0Vg+rzUfYgHMfTr60kQHbvh+ll7b+7AwIPbdyVqSzee1DReNPXp0Ci/c/+WKdHQGo
ovrI4wgFf4Re2q1OilqqPtjhSz/9LLS9EDqktSltzplj79H8zifpDHj+o1z50vPPYruq9SSJMjZ3
IMi7clwCgXcPOvNTC++eRTSRcyAngadPBbT/tMVtZlxRfPBeXjp8z/uhoBMPlJ0M++qJk3hT74iz
Htu2fKWxeFwjJ3dEuGVyTfyWXb0/owsX6KnzzNsXFdZR5S7FiM2W9VfXAUFa6hWWZwqDYWHLIYmn
5oOhLoTdqXP526FgAa6s9ZwlX5zgN8pbMW/pJED4TwsLP1jCC9t/+vrI2zEIGhl1tSiWnCDAH+IJ
DT882osP0v3T0foPV797GvVNVE8dDr/Fhkvu0WFAYxj7zRHiegE7Co9J8Tr2jd6gS8AHL9ulrTmL
cljU4J+1Ndz3QeBsekWCFErVnZC6TQs0FNvItflgYpeW7SzkceMXQoAOyQfQBh5YQzgKWbWKKn3/
Lbu09WdRH0BfLBwL/CkCegEVZAh1dds3h7gT3Qe31aUpnAU+gFtn9nQ9bRX0IONj4ZWivJaQifz+
zBTwzYS/773w+DyUs79m0PpZ8JL2C2NwpjYF5NPvj/DPMwAE/vcRgtoRNIqKORvQ0ggqFmiLhjjW
Hzz9n5MeGp8FOpE19WEBmzPZOV/LFVKPeYxvJfx+kwzqT53uND4LcSGtgh0X+p+/pkDBu0D8EX40
hUsLdB7cQVToqIKnN15itNY4PX38/AKdRn0T3NAzyqIZ8XRIxaBZkeaulOGNjkCNhyHcQ5/b5LOg
rtArtXdByWUr9X/3BA0fClDmn1z+szAWa9tEvMTDozGCdJ1WJoNcv0Lr+vcg3H8+j/DxzL8v0DoB
fmoMJMGrr3Y0VvDkUGg6qN3Okr6MzBUfrNGlgc5CuYWdouuJq6FBCqCPd29qMdwFa/2jImQXgrl+
fz4Xrlt0Nvv7hEarJtlXC7pncG9LCtjQRbxzmiEJhbMrlYuWAvS+5UGKdh6fm9rpi2RvXzK3CBQx
lTOheYBB/lDnUU0LuFb4d2hIHlm8fipDpNFZtA9jvNZI0nVWh3G1CWsYMbVCm6v3V+6fj3ManYU5
I7VTcvRyyXrqhNvSCUHg25Hd4ixsPnjZLsR6dBbrq6Z+R1mMPlueQtsSx7YCHeLgw2bp+3O48JJF
Z+Huw7+Hxg/lnAfCQBSognAr2wh7Qa136ikWwHkatfn7g12azVnUexwu6H5tdV6ij8Ue/WO8dETD
4Oz9p1/ajrOw16qQBH0zNSRZ5NvorId1bPmmi5wPlurS888DfzR1a4wz5bxybnDqfkUTr3sh2/v3
f/6Fmyk6C/eYc/Rp7tiUg/psN9UC19/cVw9zVJ7UreRz7yw7C3Zoox0VR1rnigdH2GUgbvBnuMLX
l/dncWGR2Flkg8le5IgcPfPhBoJk6RHyqRc/aP/1HbZ/fWbu7l9J5t8ahp9W4//MPSk7i+iIQ/SO
FMHktLDojbyCKhYFlDMQUTUZDCA8R3MwklA1oXcXt2VKtWo/WLsLO8TO4n0uA10JPDlvkB7eGNNA
3YhGgjsHXaS2Mmr0BxXCpXFOa/vmCtZQL7tN0aNPDq9vIcufN/hEEmTCfrgJh/jP+xt1aZCzwC8i
PrCZQyC0zFJuPGVv2xYCNObLO7h/PncTo1Pm32YSd/BHSaedcsjxfoc64HscOOzu/RlcetXO4h22
k0lNClKwcl5uvLG8JXY+SL0+fO7xZ+FuaR/XRSV07ir0loS9JCuW/lszRJ/8+WfxThe6Lpzg+bAt
3gl0d1jqfo8e/R/cHBf297yPfY/GQyWk+xOuPud+duFH09GKSrNH9wWXdB+ExIXrIzwLdzQtkcyi
NwuyxfkwtWiyNvdPBdrflMNwo/3hgxzlwlaHZ1HvVCg5VI+1EhoJXWEzn4zbApre97f6wr0Untbw
TcBRuRiygnHIejvv0NfnQIMPduHSDz/9/ZsnSwPrUy9RvBLvvzk7s+U4dUYLPxFVCInpFrobt+fY
cezkhoozIDFKYpDg6c/qfW4S/uCu6rtdrh3UaEZa61vDUfbdVYPtwgI8/mU/fDWIRT1YPo744V73
7EpcIce/LnvwauACL6PlUqFdSRd993J1D9H61WWPXg3bUU2VBUEEPIS+JJ+XefCycoRD7eOnb3XI
1aiNILQq3RrIH5I/VCC+dUN9E3kyC133k9d7F3b71dgtvKFwJHPh0lLxp4UQkNWC79DQA1MFFI1E
xsDHb7PRMf3Vao1er1TtYk/gL0amuHqDEWsKzZnZ+b8j7H8spv/lU/zRO6N+CgfmT87eHqLMHvkb
fD/4Ii6+gRkxP4DEs++cXf1Jv+TgiJ5Z3DZGhL8ayrzgiik+D5AmFneDK775RQ8WpZO/f1xlW89f
jWUD1cM8g5O2B9/8SuCOY5c75ZPg0Xym7bcKOP39j0rT4+jirhMFRLX/CEvpO2Qbd8CFXLYs/I/6
jvmzq6K43+uGPlqveq+9+q4P/TOP3+pRq4FNjAgptWTIYkPZPSiNME0zG5wZfRuLjr8a27xn4CgD
XrynyzhAjj6+h0uXxq3zQgTtL2yA1RC38F8YgMCGDClGBhbZClqnnR/ppd5J1fXndntb7bwa49I0
LMft2JAVTH53zPRq/O7Nzesz2/2Nx6/FdXD3uzqgqKqWCdyKnJZkp8Z2nI7LcKY1topYLc6aTyFO
/y2+KDx+q5fwG+C3d3kbvXw80ja60lpNVzagqoMX3mezone6dMQewHCRffzwrd++GsZjoaFvhT08
Ez5slq4+RjDp1WY5o8Pb+u2nYv8cxL4DYB9MXpnngeXmafottkRd1kHZqdA/Hj6DxI6DpwFUgXm6
4TWYt6Z7gFPjzBDeGGRsNYQ9XHNCMezorDL5E4+C67p0P3f4+anK1bL/uP63ClmN5M438PIxFAKA
Dsi2sYTHrfgadM1Pp60OH5dxEkz/62PuFGD5Z0WN0usrTozOAtJlTQ/xr0+8OWGN/5MacgtPebxr
Cw6aEOKRkAwjd8KVz8wZVNbAAHZmGdzqaquBbhyKGZeNJwiE99AP/pPDws99TL98/JYbj1/L1gZD
ey7BR8hyh2aF599ZKY9uc+74bmPDs5apwftbBWXNdGYGgbAfS9Mp7z8VVI+JF4m73tdnZpONIbOW
q4mFARZpqz6LuYSBer5vogt3yfTUCf8YMMbRXg3dCpKJmgkMWh0G5Z0KwJ2A1xIHhJe1w2rI+1Vr
26rzUVHz8OhgkgUQ+NWR1eePH79VPae///EOFkLYOsDZA2aUqb9qZndIoVOlu4+fvtWJVmO+8LiP
vQyym2pGXg0AmFDv75kjz/TRrR+/Gu3cwr2rXVCufE8wxJFVXTykBa6QqzO//9SS/9hpnuwMf9YO
40URjVGts8U6n0Tjfa6VfLRtl1mgwy6rotUwruF5wokAiujzCTbE4q4b7dUgzl2sbbTAWpNWR6C5
q2nWmabhD3eKsOePvOETKYw4syZtlbBargGuAqYRFJ1sNADUqprcFLCFAkMVn/ny2ipgtfVubA5f
e8/xCgw0EuQNPuTcfeA6/nlRC6wlb4Nm48hitAAm1Jtp9m4q3mZR7l3Wh9Yit9gUNQCBhQYjR3yB
2vxJafkcTMWDVOfuJTa66VrUhkt+7WLPrTMXd4F+BaMUUbc2am6Nji7rpt5qJOPYdcgDg/yTPohe
A/BHwdnN6kq9XdYGq5GcWwbnuyyxpKKuklgBClD4UQHwRH/ZPOqthvIAthQS0GIFGKh9sXb5pL3q
E/yzLx+/wMZUdMq8/HOmcF18HLYAumYRkjRgiC0VRprtmuePH09OFfGPmWitRiuBY1+mEuTySsmX
JWweNTiOwunfEXBjQDEMXkTojWmrqJ+UFZLacGJDElg/L3s/shrlU+kHgOVSlS0xwtBIz+4nU5zT
525U3lqrBvsvIjVsp7LCX/iAbA2qOvkriqfqzHnWVgGrlZqBiBzj1lwB39EPMiNEKUQH5QyYho/b
Z6sA/+/mn6sRBKkGPGjfL0BeqGyIIMcxDo1OPi5gY4ivJWmkAcTSxI7Mytz8xMnlrQ2GPoWvGOg4
Vx4+LuT0a//VyVaDPAytjdzJlRmt9IsP2EriBoArUXzXn3mNrRJW43yood0EkREHWyDhIpXAztcE
CYHfq9m255QYW2WsRroVGt5bxEBmHT/57UH0kRUsuzW5SG6DBK6/2xrYNNM4yNbMdBvJq7l3+4Op
O35mtdvoSWuR2kQRbilrc2pof3l1u7y4gqcSCL2Pm3jr8atxTDHL+t6MJo7bXPWHcIwoOPPgQp77
itzoqGtJGm5Hq66Vk8yisC1B3hgyraOXrm2/A3x14b5yLUYLq8aDTF2jG7HhWRT9Jz4sr3HUn/mK
36qk1Wgu8hmI+BpsLaQ9fms7gygjxs5dZW49/PT3P3bcqpnDyBkbCY+To785AfGOY9VMF3af1RCW
w8BLRLl1We4iawBHMwCfwKx9WedZjV49g48rQYTOom4YkLzlH6v2rIjtdDj8j8lnnaUM8ArkmRHI
OmU5C+elCME4gUG80zl9CtyR6huHA0iTjnkYzY99mIfyqJDlJAE0Hf3oOCqvIlXK4tzMGUw31OyM
mcEgsFEAZBJ4FUgIcquhLY+NycE0LwDcLoHkPsFFgPPGzWtMkRzwzR2qSjzHeecjXsrvw2gnVODO
B2ORkrIH0qlvv9qQsfxxYIFTvrtFUI0/a0C7cZJXDaq5D3BEQBItynAGh2pozd5IwBx3Ehww/ym2
jTdD8psrfUBexzxe4Rh2Ka5MPIEb0IQycI+mzcv42IU0zp9Gazm5AZjFzXHIMAKpfqY5/z1RUtiu
/+6JrRjghYhR4zCrgoShvuhWAXiCzJ+P+8tWAauZ2BUaHnKQozI9KL/YxbOPfFhoIr/isxAg+MsK
WU3HpBVkcWgps6BofLvnjpC/5Mjtz9DBK+0+LuTfgxYL3t9VNTTK5A4f0PNZ/RuSUUQg9JcZGuha
VQQqsp7UHHb4QOiCz61sxrdqcbqfDZvN17mj3e9L3gHZkn+/AxJ6R3RU2mUOpA5JZ1qcPs/dRdtr
xEH+/XAIaGd8DdQyq4PyG3ASDzEprvNQvH3827d60mrZmnBjaGsPv90fcywq9XXYxdkSxWead+vx
q09MoN/oTAB2zrw4tknuAIYLHPhPAAvO7Bm2Cjitln9M+toFt77CtTNO0hBx1WHFosb5FpT682X1
cyr3j+eXMLxPSIPCUHbdGEJzpz7AiimuQORsLlpZ6Inf8GcRPAABtvUCIMVxqwf2EljPCGdiZ6aK
f58H0ni1bummmIAYmjDArEa0uFnKG3zhLHtlNUAiVKjbkbhnruU3ylrL6yZfLUD/4na1VvGCfLZC
nDLrECt/q6qFqmQSjo9EPVTg949bZ2v2WLU+sHg1cW2B7UrUfRs7IKqFEJet+HSttZOhyculwKJM
50EjNIsAEOQY96KtEF0L7YwLM74vcOLVdnV9zaMWZMWqd79cVjGrVu/LtgBBvMOwbsHf4i1FlHkJ
KvllT1+tb6Ft1NL02IpWOXI2xjYqcZ8+nJMgnhrvf/crNFotbh6tx1icZryoia5ZLe+xifsGtPQX
5Dacu8zb6jirKZtoYkHURwKNM7f0F4eh4NfSjKAJXlRBa1Wd71Eko5cVvloDxKUfq7glqZsb45/R
eWxodBFj/PecAWcyAHk1WMBQbA3Vo2jnOUL6VOshRrHvnM9F39w7QDd6hwAZj+I6CoDYvuaO73dn
+sBGK4WrVmocxwUnaWizxUCeCH961nLvUwCYN/hDL5dV46qVBl7rgsAMlcV+BEojmRBzUOj2wkZa
rU06pNj9ltgXA0DLo9RpAMROGt7K+nDZzz9V3R9rR+DSBZ9T2H8gfbxsbivbRzjmsWo4d6G70YvD
1eK0uKOGs9trM0qJwMpqSsNwSAVo9WVbwHC1NAHQ2OjWQwF9Id56kPb4MgJA7/y4rIJWs1SNlOcB
YYRtJnXbp7agv5cBCPLLHr6apAq1kL6vwiabXHaovera8/rLNh1rLZ0JBT67UTOZmLvltnCJ3S1D
XH4+xayc6Tsb+5q1kK4vkYXCWqRnYQEHiny5yQMPvLRzdwsbPWctoCssbjgD8OmzuHTYFc25uKql
vOwUga71c6YKRDRVtMkYsoWzmS36c1ey6YqHY3sZxIkGq74PaDhQJa3bYNeEzEVETiAK1HtW83LZ
3BOsur6WCPvJY4EaYtwg4wKxAViHvMePO+dW8656fmyqeTIEq39JOUzEsY/E7SMfSjbvkDLVhb8/
LmarmVdjAMAkZKzTAlNc4DjgR7dxhNg3x4273ccFbL3H/6wColcTMrkyrx6famRVj4P7VJB8//Hj
yek5/9gLBKsVAKySIXJB24Wbu99FTnxF2ulRsWbv8i5VnT10CGNEQstvtwOLWpw7j9l4rbXOri2j
yKmgpUSGDRLGaTUUh2l25HPL/fayAb7W2tWImxld5CAj9z6XB0SF1JlsqJ8Nwo8ua5y1tE4uTuPm
DUIIp6X+0an6xnOg9p3z5czh/1Ytrda3cQbbCXnzuBWbYEBD7riU30Toa+AK4246M41vFXL6+x+L
KNBIeQ48DdDyOnz36+rYcf4sy/nMTmpjhKzldWxycZUOSymM0UDvJ1pR/jkch3NKho0vIn81zgUY
pC3PT01AyxzeA6kQBzG8lYYi56RyAoS8I17m48FyqvZ/jJW12A5pE6NdNF4Fu9u7UrjiFPYFyx4B
GQvUnXOnKls1thrycbAgDhmRohkxA5l3YoT2FfxpT/UXKUKpvxrz0WRyie0z3oMH845UlD30EmGs
C0AEl7X6Wmw3BwI3DQZ5hAUpbAdKN3HvPU/65xwb/+kY/tEWa5JdwKhng2BEt4LLoYGfVCGygzOw
H2FUIf504FZ2/Q73726VlTqP4KsqI969EqQ6ZbIuEAQTMucpLGyEq64ZysBhH/LYqd9k54GCa6Th
CMfzS/uDNozdgCI8XM+CT3DsIZ8pXmIueOI2gi2fOYFV6ZPO+TI/cBeC2PtScoQJ0sbh/R3tqI5T
6uXddGZbtzFk10JAfwmUd7K174sc12hTXMW3JkAUi2Fu+fpxX98qYjX1IPOVTss0VcgL9b/0ubtD
//tUOfNlXZCtJh18zM6NE5gqowuIzrXHjmDqv8Xq3MfTxrSwVgQCx9MgOMlWOK5oaw/+oVkjV2KG
FmO3NMpZrpE/WkbHPnbKy9QSdK0SRPCdH7DJr3BI6QR7Vpn6UKjmEAS4VAdmnZ5ZEzYmIbbacXCc
cRMKMnCmZIGklAVJV7gWu0aG+yEw/blL263mX81BBOhuRImPVRbUo3iGZp09RLyw321JnDOncltF
rGYhN49BV5aq2veWVghMq+0Q/e6ZXIYrYWBcPDMTbdTXWg0IrUQxTgHoN4XA7chh9C1S6EoYBkSz
RMCWT2cvsLbODNbKwILj3CbXdYXAzt959AaZ9H5Y6G9Z0p1FnHlFoj00QPeDPneAdjqi/sckuFYI
OlYSHEm0Vba0zhUnHIF6SDoHLntRQ2JJs/dqdQCU+bKdwlo1GNK8ipY6ROpAocLhGNe9f+iiGFKE
ANG17pkOvtEv6Gpq8PHsQIDSskMiNKJlO8FSRDS1wHQ754ylGyssPf39jy0P0GZKiBlXaGHoD4dA
kCIVDhKDPp46t56+2pJMAgemdCQcwbM0OmiBoKyyLn5f9vDV8HcDSeo6rHOwzhGDkFMEBQZnKn7r
d6/G/IlY2sO9k+8Q+AvLFHbkiGr4+FdvtelqrM/A+iGkqcqRV+HdaD5cxepRl5ethmuhIHSUbogu
k++QH6mu4U8sD1Y4T0VdHi769Wu2Zw5k/jRTJ97ZEbDhqEWYE3Vcf187/NfHJWxNHWs6Hgi8OveB
wcnaVv/yhHqDP/EeSIVP2tJD7gQPdkJUGVw8vxp5rp9uzIxr9WARICh78kaR1bNXH6Yut9dEYXbs
aUFS3EhGZyb6jVlqLSN0Zou71EaDlj7QG43EpnzKbw01e59SuMXlLfrdkrTjZdhKutYU2tJVY0+7
eIeTTMcc2pNzBeDHaNl93Fgb42QtKOSQ6qqatTEuwoPbYvKRoKi+Xvbo1eieubVFU2Bjh/Q1OOnH
FlN57T99/PCtdliNbyQPDEuH3MpdI8MvuUE++fQW9d8anFXQ1nua5jEVyPL8uLCtSlqN+AW0qn4a
pMDZb+HuBj6Pv3Pdxud0dxsTylpUiBgSWGEqP95FrFsQW0yQkuB05PeI2EbnsldYCwfHoM3bUNEY
nvMlsdUn0p27+N/QRCLH6+8FiAXLKZ204BmZHUTJNxXSBL6HgYVIBPoJfc1nH6peByhzcHcX68af
zKA7tQ9hzB2+88Volg3YoOszdw0brbXm31lHEdBhhtPnGqLxjtXUNuKAbGzpXLYmktWi3gqklEeE
h7sxXhz/Oqra2R5AUYdL/eP+trHhX6sMEc45LlOOcOmxAxCzyqdHkTf3Va5/+a45jOqchXNj0vzP
WfPH1gFbRp9K2qAcWSI9EDe7VVkg7GF0kEsfnhGmbxWymgYkQlyQBYJCptFUidOQe28Rx3khrzHp
z6yaW2WsZgPGR9BZRpgBSm85tO3y2BfTWxj4v3CY8v5xm2z1qtUc0FVR5Lo0H/aTx5skcpCXpSxz
Dxc9fS03LKK5cplDAYOBQTfpEON6X4d0+PLx0zcmmDUSj+GojZJADfvBRbSbCHJo0oaYpIjqO2eD
2qietd5QaEM63E0P+xzUgxeEu4HoFbhLeGbPdbqp/MfHwVppuPjcqGGcQD3W6KBjDzq96995Irpq
Jbtqi+iVh+fMg1uvshresH/TBff7/V7EpDn4btumON89xyfcGNtr/B01Hl3qakDSFvI9feLfMwqp
ddyr3yOBX62cf37c5lvlrDbuo1EAxoVI9MpJ/SSC4rEJ+U0t1QPr5+eTIejMwrJVzmp4+9UYOFSh
ZQwhDxpXyLiGeqqNUyVhm+9mcU4tstUqqyHuLLJB5CYFZwpeJkRvcY4o8OEcc21rhKxG9wLrSS4m
3e9D6b2Lmn0C6uJ3J4szu8Z//3iol/5eInnDm66TDGHWMdI5HY9Bu7/k3f7jpv737Ifwo7+fXpMK
mssOn2ddPo58P+txBod1bERzmAOv1gempXeOO//v9vbWCLx8ojlDjBa4Yn7wAyj9O5wXvk2ej8Te
KTpKe87psPVSp7//sTZJnofDEKAcp8GhmvLNvZV2TCseXUXQVl1Wc6uhXpWYWKLF0/tIIrNtKCcs
UFohIHHwHvsmv+gC2FtLtmKwHobG9/V+qsbp0PDIS4QT1rcFsuEuGoXeWrc1N7hWXbRBFjzOAhIY
FH4srLxtCv5ggumdqO4cHW+r+VfDfeENWzqcdO3juFZJ5cjr5pQuW/jFQzjUv1s1nfmA32r/1Xhv
wzkcwiiXe1FNHNHIfoG8O9kmOph0oq17ZuxsjczVwM8ZqzUpAxQzKJ7WRUVwD4IA1o/71387tv9d
t7y1YHUk85KPusDJCTTFYYXbzpkeqqIzKQDBt8bANV459tVn9gg7830smDoAgKoTovzD4Fv3sv6x
FrfmFEWNUI3vuRp+BxQhakEpnwtF7iQQgYG6zNXvrTV9uLLAxcAcxwfm+Ek8OT+6uv38cV3+ewvg
rXl5FfFIXlEVHlQwNilTpk1i4+dXeY+Qwmkpxi9QjHtZ1eT88HGJG31jLekjNUS/Cyh2hyW3NRLt
CBm6m4DUbXRmYtgq4PT3P+e4PhrxrSLjQ8Sjfdcjq9K9bEPpRavlHyg7NcweHj15XraIYYfY2N1l
1bKaApDUInIeKlTLCfkVFbAmNWoMz/TUf6/E3lrPB/wOTCRzx3YWbgG/rW5bLR/dIDwzIreqfDXe
XR8yK9o0bAc+x8H63gNrxaeP6+W/b+l/DPb/0fGBmsU1bRlA6NEvrzb+T7Drx+sxz+Onrp/eqCm/
jlLfB3qZM8un8Uq1Q/VUAZa0HxuOZPC56xKCMMS0puwTjQMvKePqHD9xY0ZdqwBbSVSJONAQVytt
+VarGveCC1kg1SfqmgEo8vxxPWyVc1o6/ujVwqkki0weHBrp9Few9c7tL2+Ec+eqaBbD7wbsfM4d
Pnj/P7X8q9ZPP+OP4sLZy9upVPWe99YgcJrUiAqX+86HseqUdOqTUzKqgnUv5Rr7GZbQapnxFeFK
lntQ8g0KqRpdLQPeHCQpygo8VpX35KpHdqj6RqmBNBMf+eVQJbMujDbwlAhKbmKOvKr7qc8NCY4W
3AcFVZ1vZP3CYC7qPnek1TaZPEQZgVfkgktKy8ZVMp3IoKw8INGRhMVuVpNBZB2LO3xo5AJh4DaM
ymta0SGFHkC++CELk7pe9FfdLew34grg8A4X5YQ3IHQjwrXEp+6SxK0l3TVwZPxamsC9m9t4gBV1
FhYffU3cOH3W+jkT30xEpHPdtiUrxiTstLiGBCvITMvqbHS5fvD6GbeJlYAJZYl4hdCKhoJYi1Dv
5oDT3bFIS2uKg+8sLBFMHGseL28cyvDXlug0QgJzHbTHLtL+aYghABXh8tbucsSdpkHpRkk0umkd
IB/bi8UR4Kspi9reO0CWuquk/1Pq+ZbDIZSS0N5Row5+Bw16PplsnpBa68Vq506apCIK094tcSU5
I6458BDL+9Prb8rOqKRDGDEDPBkZcDcgwyIV4RAj47dX9bWdn0C2SVtSwl5w03RYcUGk5lUikMva
mA4r1wh0d/WNLXWGrPY+Hfsx6fv3AmtOo/Gv1PDQV/bdOj96Uv5EnMM7dd5h+rpblHdvI5nIqk1n
4x6GGnUFcNgITZJEjutPfFEG9sl4z3rW1+ApJVqLo/BQY1InwfzSx3LHl/42mr6Ygt+jzu/gIjj6
tnl348nH7ICQbz2LxBfLI+wMKjnJ5tMBgg1bd+IJOl8QvvKgu7IxjMjWmfp7ZDuzNKJ5d8+9Is8g
wKZ1ElS1PjLpI6cWfRMe5qLErhSHkHqYY1R8L3fzouJ7VK2bGKx6eAdcz3YdO6XEHvvWPpflGCDR
1r9udH2bzywNS3o/caRXz4gLzaeveipeSj79gh6vBjJb7uAYrODHNTDlOvzVm4vP49A/+gu6nFI0
iXBJtm9r/t4t/nfSOq8sZu/9Et/VoUi72dyMrt1xx3sxNAD7uZlT1+XuPlT8LQIwB5boXeUN97Wo
0C+a6YdjTqnCfrxnQu3y8bmJCuwfD4UE92ny4W1H3rsr+i9VTJ6poDsmdZjMnXyiC0C2sb3zvVcS
hAdkOext6d+2XoiLJBa/TKa+i936qUAkyVza2zqM9r5EcC+cTk6D3NXmSJHl7BByX/NGgrDd3/fA
D/Fe7wruHju3vALQYi/G6MoQi/xle1NwpC+X5EYVwwOcI8WuE91+5MURQYqpqMRXDLdkqfOHophf
c6TkIkcvXcjXagkfQ/jinCBMoKdLZ6z3mAY5JG8t/ruM43sBtJwbTQlpH1jXXQ0LYhIruYeO83Hs
ncMYyPsCXUrIdo/Qn71BUAXpEWmtx/qhEPpqrH+FwQ+PVl/gm8laccprxq6x8q+9vE8DzV49wfFF
yxPaHGUsnr3IO7oSaTcFPqsQipB5TJc7OBVvPeoeKuQJJUqgTSNt6tve+DwZveh9JuUhmrpHOsJx
KCf6DlQ2Dtmid0/K++WUpWGn64K0t3MsDhoBBUnjtsgKl/5npGI9tma5KnLvubFYSvkMEyK8qdjO
e3GxZ274iNUITBjj06SjvjwEo5tfhRxJonEAr4bsG4QR1As6xbib8O28s8EkkmIAX250GPu6VHn7
jPy2WCbtYJd8P45e+3kscd+UQEoTPg5exJ5Li5z2JDTt+NwSMe8U79D8la7TQcAkPuc/fURcpy1w
I0GK/3fsnqdmdh4ZGcFNFqqDhrR0CMZ14/Zwx/OoCjPBKH9lDeJEUs+PO4QW8DpUSeCjcr7EBlmn
CUwJ4IiLkoUNHPUyH5KIDuNnNk3tlyYuwLglDFPqbgFOrUsmLpt90LuiTiNG7XBjxDw/5kDj0v2c
Q0907XdB/T3CpfhbFOKUrdOa3jM2OHee7ViamxpbqEnZoj30dtTOviExtjP+QqqscfzhO3WgpQ5n
Jr4C4+sVKaT+3VvX8vHk+kc8+LS0t7kRUTo3TXvkHp6482zttkdaq9HfNTkIp8egnKf4VjY5qX4F
jt+PT6Rs2LMtYuhQPGQR02SQjvzeW26/57nXfomqwcU0IdnR4t70DkC/2e4lVv1fcy0nslO9jO9g
cnqrmti5GUIk8u2HXvkYYpMTj7u6j+AfhRaLXjPS+Yd8GFt9KOshxlw+el+EF5Vfl5x3GDY1Fszn
oe+74xAS8ayRP/6jKACgQOITt/R2amL1u2h66u4RCTV+hSXS/hJNqXe5KardUrf0qJ2A3VfCej+p
NzGJdqTdVUHc+V6gFb9VkC0BGzfo+wk5oj9y1wzscWnrOOuxMD02LFBPYHa0z3Oj1BUbY40xyIKo
TYcuwBlfbrV7lXc2Oi68IMnEmuhV4FEYpaHGvoH1y0sP3UV5HXlBeFSlEjvk4nzThCEPvbJUBE9d
rMXXUyCkl7g4F/0xON546Me4945DjzyHhxGkYburJyzEamYdxheLWyxMM6sfAtv1ewcpZp+48c1b
ExH7wno3/NwNpLnGDYB/EG1rMjlwcQCB20P6ejjfY8KcvgeTo3tEUZhyVw1DdMUK/KZ5hn7tFIic
xnHkfPJnWDLmoISgN0QtYv5wnDnFMje9aEvacteVsz/hKiiM6e3Cp8ZPxdDVv+2imke/7Gew0Sd+
0xoTvoW0aFKHc5JCZklT45MWpSisYPgC5BHSQisKWtavgONuBvNd1CIZJzNKaX0vIkZsurQaU+9s
ayqfQAmxyFdvRvU+2ilyaYK9Y/Sm45i91iJ3+Z1CWHEBezGy3d5bcKnFDomEJEwjtyDTsbLC8/e2
xQYnT+yCYJErC2f2vF/g0nKSZbLy0Yf+t0+IDW0/p4EPUtgBmHTctvLKLYoklNzkv2t0VOMkbr3U
qgB3MhyncT83EkeSx5qZYdR76YHG0tQGIqyYY4J4FECONWkVVFjE4qhJW9H2jU4RdOf0U6qkw8eE
Md/zsOFt6ZMoS+9bTYtnH5SgdCiUk+ODU+XPyLWapsSneYC5z4TNZ2u9osUGMCoKdSxyKHSXgPvY
wOSOIAhNnwcndbHFrm8QcK7lbsQs+NTqIhe3pqz8NLaL1YdmtnJOETHsOt+x4RnnO7cpYi+LIz/0
yhQOnZbdRqGJx1/jiAjDZ1M5MGAY0g/xdesZohmkRUAoL+nkNbG4EfVYhZ86htDeLpHdMPa3ZvLm
O8wx0XzwREnqvRGNE1+r0fjODlGP1H0yihuQzFDZXyWOEiPsEb3JRdTaQF8QHFBOaVFRg9P9uim/
F/b0KWdCHBJlrFFtlwgws5bEbb321a2wtdhZniNbuqnt4u96hg1j42IjD3lmK+L7GMy6edfm0l/u
So28rcepZHbcsxmh2PsIYYEWdW4Lu6+aaA533FBdXbU5GL+7uWvFL9hQxvJKNqRUr2ibGewYhDuO
KRXcHdMcA35KXWUAUivcHhssAoUkdLRIgaxwxzkF+QH+z7BP4WXt6A3zhqi+amE8GXeIZ1vYPYIW
w/e6bzH5yLnk3b6VgdMkk4SJ/mDMNPnXTm9w9OW73cB2oFdG5VWvu1HtfMVtkAiPoA49xpdvDgho
dVLahed7f/GG34WhJEayjh/UP5aOi1cMLL/bKZC1H6KelguOn03fpkDKNF4ywULVHsdhDN00MnEt
U2T8hfwA828338GR00cp/qnDfgwVa2UK0wa+vCXT0wtCKTF158AUvS+S2d9DRJdXLUg9pGNcAsSH
honaK4Q8zWEazqUDAkPlLfewfBSHAd7xfienKIwOJZc13y0nvEGCvkHGLC6cMdh1TZW7NxRmeT+B
3wv/T4FQCXF0QF/SexvLWe1GGyFkBk801YEijgRSyB4Dj1wXSpf0p+8P+LDxcbX6LW+EwVdBRZ2f
ZaDonMmgmZwrJpDWeIW4BPspF0Eld3XtieqE1PfcJGw8TG9FUObNzguEYg/EVPk96SbnGlqv5Udc
EyAfDFgBE8APcQqZIfZ3AOJH5rqIDPMOaiC5n4CjSt8wXxTNIfeCGvziOpruOzWE32dsi9qEozH5
zpKc/R9nX9Yct45m+Vcq6nlYDRAkQEx0dcRwSWVKmVosWV5eGLYlgwtIgAS4/vo5WV3dXeWpW3ei
Iu6Lr205pWQC33fW916ser9XtR2mI5rjw5cRRRFJUdMINV3Lqv18jytoL9NeGr7mG50MzwKMGeWx
cp2CqI1OIsw2NYvv+9gmMazb1SDgtJauTRO8i+GxYgEGLYWMgPnchI2gdzNr8cSuOmrtYR8pPpzg
DyN5z3xJzKGf1bDmqgxCU1AGmeYhsBtJsBDha2ODMJBONzuOdGSplQOimec2LFNQIHK7r1YyugxW
w2gvNsf9jtu00+4DUt/nPWt3MitIM0nYHZhiJc0FBF0iFUGwf6pbJ8scd6mHoj9K6Ov1qXyEMQlZ
603QWXoLPI1/u46aYYqBPPKpq0k5HXHEQbxcVbKxmUxaC0l3FNIwhfOIt+lexrS8abfRihvhJFQC
y4IfXBo32/Td6c753C+I/sy965GL4VgHKT7XGLpu26ZyJI9w/Uy54NXoz/joMn+rJlj4IIgkKMeL
cSt9Fsla9VmEhRKbayjLR+MrUt3217DVVJRQTmauj9zPfZxKDhxD2EsylhTT5+rwyGperQipFSCs
MiKiDYnvqpffJ+a3Po2ww3WntlS9KHZ83nUWNbV4RCuof93Wqzk80FP/aQls/NRu0EFVQdD4dKBL
LACfKALsB0Hp/NTXmJKw+qKrCWdNQtULED9dQ+jW7pAeMMX3+iKCPnDphkL6sQQ85MXap3S313Ng
4WW9t2lT6uspvUwzi19RnTkCRkFneNt+aMjkKNqc7fXunILBk+kQ473x30jgw2ZN/RIN7d2yOlXp
dEUZtDwiNQTg7op4BnUf42LWH6SaFn5ZMH+7J6dxeJ5mvy/yZuqQZ50PS1huZ4a27UdE2Sr3Yqwt
wbRsYO4ZYmUw5f2o6qjjd/tsEnIP3GksD30UhMPtoKZIJ9jVtV+adFnhJ//halXrB8qQmHFaoUod
L2bhvobNHsWqWJfklg7LKOmJMun8Q+yGoP8W1muiz1wzB2irrzpdvdllHM15gmxEwx6wqf21DGjj
n3TbxdU9nJ8NOyF9iOvLNIZovS7aiWgOM0vAyvcdRUErltpxnr7PqOOuMYMmNGpuq8Zv9mihHApV
CsfCTApnkRSTzngywuceQ8gtCzs2nMCSz+GF2Bpl2tlIgxYjHvwSSz50AkloqFhZ3oFLdLh20UTq
bdrBKM9wedeh/tGGnVmeIpug+lUltabPMfgZ8pPAABGe4iACCOBHfBy/qwSS7iYVrWnr7zN06gEm
KDa065K5QUTjiQYz2b8j/Lryp9JWPnzo98XRG7Qar4/C+P7kQLPMZ+wIvPrKZsPLT2SMmf9E1g0S
bpy/wYQf+sLUDkDN7hZ5tWnF6T6SdOj7oHtIhN/XtwAVmAyiHNrDNZqXsq9jnYlFTfyuLvtw+96O
wqpbzxI4VIDwLr1MFd6r9tDrWiXvsZ9K+oIVulwPM2bt+ZHQIAleiAuT8nbodDNeZB23ey7mivRP
GmEMWCKhaUR5TOo4PCfJpdlxlS4pcmH1npuF7GucJU7issPhHpCTLx3pNNhZknCTJhjjZsApaBHE
0sGAi0ZHFS+8P65QWEc5r6qgzXuS2PK75nYB0MFW0g33thqqUKboElkt1KLc41iDrMrSu5jW0fxA
e4Jw+d1WiXxZbYjEtYS2lX8JmEnw2AkSQJBZ86pBunHMdqCmOP73O6uNCVZAe/GowSWqtsEfiCM3
Xnw94rVcFbCtugyodLYvmExDZdOowRl6i7C9xkOi0V9PAjUCDOUZ2jY5K0ZShjZD4cnUfmpaCES6
cz+V4yaBtODBe7X4oLHXsRk3BkSP4PZmmdDMkE+IEds0y5UXMY5EwWcNCw4hFqhmMI/dfNOu+DR8
icm4zIdQtJpmGOXcehsY5RuMQ2o6S8zLi08Z7bv5NtFLUpus4x1I5QVSPJ8jJ4FOx8Bte3wH/lnE
HwmTdiLppEs6f0A2cuO7bHHIKzlHwXAtXwTNzrdP7YJRe8m6UjegqdmGGvsbjIcRpCkeLNjDEPKS
XSqm5PJIw2ZroFaKXaWh9mHIe3Pp3NtWHSSmH3EDk5nyGFG0880h7vq66XFX0RpIR2K6PjZAtdtx
Oc92lSrFSM3qgjR0IPjGvJcF7G4TnsQriIFaBO5sEa/S26OOdAB8lQ1eYUiyCPOorrjo7LDfpaEy
dfhUL7t1d7PnJLpF+MS0AyjoB0wRfSu73JdxzW4hSGRjAVhhfCv3jiW3GFE7co/yJ+cP7W7WBvc4
MotvS7tXQ65CaBqfqQsV+751cZBkGMOC8GhrW0dnG9RrgHaRLdxOoYxbgCQ1beTDwCYGqM0HU1ww
xlROB8qOSDXz7WHHxwAB9+C2QT131FZHVcfzkMUhqTiseK6tL4bE/hWCC+yVZQPEI+8qN/DDBr66
LDq1GHzauwl7JSRX0ZIGDe/2pxL14LRAm3cCygIIxlBMW8nkC6ypkz6JnVT1m98j4A1tBE9uWuIj
6r8QWEvCg2ni0n9oBZaAj4JSvj9XdI/pQc1YnE+oQoMcA3YMi76TPmIdJvvIQ2ZPVg4wFTkWAW75
UZKMuXnzrwCd9ukevjZG86ondXngkZ7PXbKu7sQQheSONbyU3QOArvHB1JtqC73GVB6cQvbbARdc
4PJoRlILisn3hGTOYRSu0sVoueRiTMj81k+WtwUY4assBTyKxwqXxONPAFFtc8AQ49cURjfW35Ue
h9+x6sVCL6YJEvK6mkCK1zZu5SkyE3BSgGqqEEJBzbJuTEVnhWukzNqxr0XerCaGRW4d9wb4AFrO
jiCHgj5FflfX3481BzMzm4DjvB6nFTgizoxPfEHo+Guy4HD8jABMLK+pEUmFnA1sT21uNwbPZSV1
9FnXuOOLEgFRHyakjGDekHpenqAxb80rEXX8iqUFO8haeWCZsmQ6vF+GTpU/0QW0lh8TqeZvY41Y
imJa1dLdTOCZrvp3sCt3fhUcuPTME3UuJ4zZd22cJA5jQmn6jyvvgHNEYafCj3xRm41S2W5lFKe6
ZsH0ra22xBxratsSNnRSLccIqP7PiW0MZx7dW1emsO6vIygUKFTHFMoa/TDJarxM+LtLumi2QcOB
WvLHpefA7jUy5T6osQPVMpfTqd+8uCdoF3sK6bSwp3AJQQmE8ZwAC+Vj3N7CG7sPgF0Ee3ey2m+S
bZLnjiTxV45l+RDP63aIKoB2yP0ELBxWgGq9dKAOKKKqhhhK/Ugu7gzmAFkr29heEji0Dhz/L/d8
T3LrNtiTF43Gyp1BwdY3I7tZOiaBUtL1yUBf8GWKmIDyIOjxF6Efuq+01ACOp+6lLze4KuBtfY/U
Wt2GFpSTLfcv5brNBaqs+iXlVpbvbErqr/XK20MgBo+FZNkPQVWHZ14BZkl33LyXNpHMgxvqYnZA
PNJ8F0SEnfo+RCrTNkSov4PRNVNSlt/wdgZfm1J2JVAadBAvPdKl13CHYKaydPwZVz0aluN96j+S
yXcPRo/rDREcK1Vlom49BOE4N7gYlA0zlRgwbpFCRStkztFWSBGTW2i04xMJ5/oY1szeVHzQsDjG
3Wc77MuhXuRQNDW+TNrA3VsDHY5YAzJr3U/B1iVtBgiZIPlTtfed0/4sQ9Mcm34C1ILkvqFYDBvy
CJOLSum0o4bbdlgHptEFD7FtyYXAP3AG/EmLLbyCZH6nz5Hv6gLXSnLXhZQC8GqYfGs6jsU1HjZy
oLQrD+hy4c9ir+uH1nLESIahyDu2tiKN/LLfjoKuRa21LFCd1yN/U8Us833Pm5QMDLm9xhOJ43Xe
WuQgSBahbcM1N5vp4Eib8ex8d8rDUFgDjpNY01KJkMTCqBCgYLkmH7Akx5+rRtUyx5GgdSZ5RB/j
oEqSlM5W/KgDpIWBep6x1W1a63Rs1yTFPtGj7UnOVd5CPPTs5Uhm+CdC8y1gwXYBf1B+lc0an5o9
sY8dUtOmYkBoYt4Ofs/HBuX1Kw/IBSVt/c9QXbksg/d5tQtuzQSDM9bOmM0nYPwhFFULoAiwtgwR
96md1A5IyiK9HWlEerrH5Y1SR5qE6thQL14iTcI71tUOfmuttkzQOaHXgkzgkH0bQ86qYUyE8zFe
8hkdTeexEuLrlmz2Ujag0aq2E7dhsFGTlhjSzyVEfsWGBLNbtSMlGYml4GA1Qsiy1tTqMoeCfgEk
j6VzNEK9JVo1mWRkyz22jrsgoe4xwcbyuYoM4u0DZDwwmHBqprecN/RqbgLaF6UdovrPLYoQ53Tr
HUaXiCECPyCi+tgEht3bOmmHdKz4fC6F2E7V0M/gFnDlP5WMBs+ELcIdktKAOUVM/wA6Ry/+COzt
CraGBqOMM+PFYQ47+q5d7mfOzNPSxDXQYLCkNETs0WLrS+Qhrp9wF9zEdI0hOaz3u2DfoV0CyhvG
eAobXWMCNqwBhK/poUniZk5HdKVk3Wa7O5eM02F262floBsmAGOwLdjkxGHPftx39U1t8wqJWYX8
7maIb4IF3vh2SeYMYgRfTODzboiMpszifj03swbtuwevHv9M0WJTIWiM+r5j6P5kIB3KahiB4Scs
uwONdzSuwqmSjonjR8QYgtoONEqESbWZm0GL8aBhgr2f5qUDqOLKWxqv7Oda9sE9rLHXWXfky/dt
8eR26hsC+j4hhWz36mac5vCayjI9bkkz33MhQ2A6XZTolJimz3lMaIrNk+VOdOa8CsNfhxr8Npw5
4xHwtzwiRHR85P2+nmQga+xqe4dhSPpnU6EcdlQzGKO9rrZ3weR0kNCnZ1vSL1mP7TQTE5ovYibh
Oh9VcAzmwaZESIorllQAwTbzk5rpOUFPPVz01BwqoPUvSm9JOigguikOwhKkOdDUcFQfQly0BxKC
TU93UdH6HgDegJYV0pjq0iNKKn7E1T3aAzJMPzvsxGrLEYdX+Zto7Gp80/PewOCbtlMVKVZgkorD
0wrojn+OSbPtN4qTbbonbbQGn1cdbObgGz4PFFxruaoPRvi1vDC0J2G/h6lWzacZ573XOTjBjaAJ
1gCCyvceAksApyoSS5fC790j/FnEqn1LLMbLrwiAnbdijBOHk68KN7xFSQ3lQg1s4mYUEwAMDO1o
AD1jkVnrC34GXVjsDvWsESQZJc7gdHTC07tkRc7fx4gBSbrd1mDFhD/MfVwft6GvmiceRKr5ifZ0
+BAJ70e0bXkwU/oHtibtWEq30cx4wmsEWs5+GOiUVgpBLx8htdD8poScZD+FsOGLuwpZEw0uf+dY
eylFmTQvO9ki+y6qSXXvkZyNrlMq8Sn72Ucz6zDFL2hwOch55GG++p0wNFiEaCpZhs2aBvqBudVH
nsh4PPZNY1tEFQKKbDJT41A3Gbqh3X6cscl0T9VeLuuNkWTpoQsIq/JuVJWtviBTd4x+LJCz2gDg
tDblh97V0IGlfa+TCCtYtYjgumy34kcHFmCdjhilNg+pEUFS9wOJVnBoQJrJao4OFQAWKJ4up69B
uPr2gme1HY47ygE2KNctyMgY6Kp8k5YhB7frQzzPHXobVMbiuCevQ+A68H8b3aYAoQhmbb8Bwxpw
GaDZCGn2g0Ay+zGMhsGfKC5y+1GuI9pxbzWJsHA6Pdn+hHcAZS45bYKVGbiSjBneEGDnutu1xJBZ
pwF2peET030nzrGhwf6KKEk6XkKzel3gwcDbmkEtiqc/kfhFn5sIq1feIGFgueVkbaKPZqQ4mdJW
xZq+E7mP9Ud8Es38DPPYtVVclTweb0NEckB9wFHjBVQ62aT4Esy4ur4iODjqXpCrslFcrKNx02tC
AE1DvwLMswgEnupHapA0/BSz2tkuxYBfbgAJSO/1BSvtENwZ5FNt97uSejuL1eoB2XjJZL27rqxo
/WGaTOo13MveFX1J2h4H/ByEjxEIGiNScJ5M3CFaZ7OHhSGL/lAZVM3ifLYtny4Dj02sU8y5e4DB
RJdtfWqc59uPeQaui/lcuJW+BE6Z6VhFi4BEGXwb3w/on1flcYt6ARgUhPtOPyJqUfbQncRRe2sq
ts7ghCe/fJQJ0Z3NAsmJ6k+dWzAt1u0m/W1ZM8FStseIDKmwedgn0DMWYOiQdCUDyxeDnBgALLZN
HxYO3jAX3+uJLHK54K2D6O7gKqSNR4dY1Hr9FHQbgkfSinpmpgPAqBn4hdk5bb9WldMNdLSzwmez
2UqlHjBXu2WD0IRxzDhRC/xPQCJm5MYLOe4Kn9UYCAtWTogpjIXopbINsqkAPU3Jg5YSoPoJMjoL
smBnjRhdrmY5kS0F2Z5MTbGIaEpekGbSdUAlxmhqX20AJdMjsJRxeGrGpkzeARrL+TluaxZ/rCg+
IC92m1r6ISFY8PF5rhBK9h0J7eW6QqPZOUBcCMhYE5aTmPvkbrHzqs5t1Sb8TKO9Hp6InZCfqc1a
LYXWTg+g5QkpSdb2dnJ3W51szUWEkJ88lbFd1k/bZKsG/K+LQHFPXQJG2XmkE3QxEfPLrmEOy64C
7vhcVdFO3hJ69ascAdW3AgR/uY0QdegAOq8knOxxYHUcHUIU8y7fpVuiBtSULKO7oWxniD4sc/Ey
nyBVURKHMCdxmXo0P1FApyClx2y0Tq3ZqLEAA8DboSe7hfAimi4bSrd69dDDatKeXTxOyeswAnxJ
o7XbTDFM3i8FMkr7vujbjZyhhyAfGl1BJCNHCL/ymgbr1y7w0ButC9D3ol+wMZXBrp4ZGHcUhG0d
uGJZfwgUzhogsGG4gMHpKZZBaAf7uytGcooAl23IjJ2i9mbBcz6kk4eB8RZIGNN3W5gAtvHzwAwg
1TL0Od8WiAvX0AYAxLWKY1wRAMcexxDZOvcSsL98tB3wiTmLHAoj1AMWKDF2Z+Qy8g3VYZZsO8lQ
MMaDj+Gi1u9W4znjWeWhs7sPwDNAS7PP2uTQRy1lGoga+1R4fU51NqNm65yYasd+obHYo2i4IZCg
cFQvZETie8Rq0fO3WUtFngB1RtVBQ9D1SWoEcTwo0M8G+620Sw71Rg+t37hhVERXVBiCfyxDSEBS
A7ewxVEZ1xTnl14X8VXGVbt/BG0H7NdtMIFFm1zmF0WZ/YrmTPMolcRrwlYjlvtmF31yZPDx1fdQ
lYo2m3u8nJud4Ua/aRsxxOeW4/tJsSI7/qHqabClZbc7coxww4Afqx32GaWX5bMNolJf2qGkn0aN
ZTNTjQuGtAnLKXygWKz0eRirqH80hInmBqkVI6QYHbQK96WsWJmNrjb2rUUjCYDkFcFeRzPULdzX
w4AdCFyz1TfCq5g/BivEpVk8iAXKJnBLxuYmRlNL5ru4Q7QMBngcwm3MnyMryBdQ/F0DeMbyMtVL
OyGFLoANKJ16Ret8jIcSGwbft+coMYPJdsH2NiuB+vF0w1NKTpss40+NiBD4VkUBIM8AzoDgEOMw
R27rQOfPvXBAnCoLsZFIuduqtk1d18ThzWRWszy3SMlUKTZPhN1HuDeDQwWjvHiK+6QKbjCg4vNa
r005F3vN6u/7vq62AKpdkjRGuAI59trb/QeOrabMeITvuBh9BZQAob00LFSLUu5LaRz+f7AN3Re+
edcWZYzPjSYdpBGQHRNIIcFGQqtYuWnPCLgYWeDaWEWOQo3pJy8HH13wrrVYPJqmeos0RYcHtINq
yBoet2G2jPPWZzjeSgAiHVC/DAv22NxuMp7Ez3UZwruJVwL3Sl+DMYEUe+NPyYzTMB+iJazyBHTM
fBevfFW5M4CbCrPV0V2EBihQq63ZcTsO7jpzM8INdDFhOySZ7vduwQsGgn8SVPM1Fdin3AsunrDJ
q5Hr6MGO0CFlGlMR+O4Of4FAMOPYy+6wSWVd2C3qGJuAfE+0cV9wFzB6iDS0mhnS8qe2YF7Zu2mF
7jc3Plh1BupGPkBA1wXpQvfmfbLCdGlb2U0+7pAyvqH+D2uP4A7xvZmPDVSzpEvQRFRJgbYBMzsC
GR0QH/KBdYgoADAbD9Dc0pGgnFcvSHw7TyHfCJwJOP6KaC/n67zuaZTXtXRfceM0zQEIcgRhHQ/C
t2pFYSMkoYvjzc3kAcVnCPiS+m5EuwvCjhZYG3KlpiAsumXZR7RnbOMd0nVmc6Iq2L6PfYQxYNsG
7GJYwffqAWe8VreGVrjaFhp2IodKoZkwWIGgx/Mi+vUhgFYwybqghU4O/cLzRWJl4l0+Vs24f61E
Gz2hBqB652oF0JYOMPJ1GYWBy3+bwJUm11xJ1PStaFyDP3SaoVhDBZAaX+ZWEn5bAngHXbZ3QTY2
TsxQwiSMP8P7CQrSsK3qUeY4JLtdvwQr7qU0kKZ0W6p47crzat1gX9cB/tAE0zKTS0E7oMkrllaw
vuC7PaDuJo1xGYOyj0oMwn0KLfkEX+ZCJjPIol8jXn1x8bTBh2WoofWAGDYcz8BWFARvJaoexRzQ
fGRVO2/5/0JKugR1LZIbKOR1hitihxg2FNCvKHR3D3546RlqguJtmp78FpCiq2pQ1i6IC7TkQF+P
UQd6pMA+Lpv9StbEH0DMTB9Iy+UdcN35y1KG8lEvhLYp2WegOC1pC2U5PQxDuB0hBOqfdo185dlB
+04EJWkTyDhrkg2grgfNAa1acJ4gUHnio4+zwEEsUzcdaHtjJ4YWDnvFb010BBhlX+FCt8/z3M15
pSZxN2CyYamGagJIL8APvawLsPB6fIW8akKL0OLQJ8i7I5tt+THalTokhPaQA0dbOmNrSf0YA+0w
UXW7CwwbVFnzqokcPqmgXdMhUtSCXzMb5LoMOKlhbaZnGmRrAlxNxBXPXNmO0ESvlx2mmhQr8Z6X
APweo2ldXwaoOZH5WJe/Y9j9SxzOP3KV/OIM5ZiqO9M7XfiDOsKyd5SH8JUUIc+iIrzBBJ5GKdyW
N20+Z+VdeJcc4dkroh82w3mDVO3fsSv9hhtK/OIQizWbVxAeuijVZ5LgcazuZoj0/rlR57fcieIX
k5hBl4MsayEOFKdewaEmRf+nqSHgRHNxWoFx+wQhKz0ldJgKzHBtansYiRfkUZpUQGt89C30XFiP
fv81XY1Y/+gH/4u7bOhr1KNvsPnJZQzdQfskqh4NrmuAqiEWqhRo8x4fkfuOsODZKzFl0CtUMgPD
a6bf+cn8loXpF/OpWne/1sEoDlgYUQxdV3y9iBJKbkxH0RGyUZ6c/vl78Ftv8C9+tHFwm4sY44cd
iJ14RkZm0+W0gwbh2NYG3Og//2d+w/b2awY1GPRBdksYH8AWhJAB0b4YQFv+a9/Er/HTdoxnh7jJ
+DCLDnIEij1fdamwv9cg8Bs/JP6Lo8wPauisKhFOBMAhhf3lVMrmHmmyvxcG91s/nl88ZB7OTugY
eXxIoqGAwRPCaXimf+dh+q0v/stRUq4gTmNs8gcFFUCajDOOvwp47L/2zv5yQoStZRDl4mcT7h1P
hQf26XbzO1a+33B7818OCD7SboGlH49NBUj2zfX1dfLiG/JVQQnA2GInOMIBSPnY3v9r388vn/8q
UUDCUPp0ABocf4qG0d03FHzqP//q9PrK/8Hxwn/5ZItmY3zeVHSYmnIQhSODNBlKruL2jXc9xp5y
SJSHstG68AGs3N58oW4nZc7Dhqm7KmqseonwsuocVOMSqP98G//tx/q/1bt5/M+X4P7j3/HrH8Zu
Y61A1f79L//jxXT479+vf+e//8wvf+Tm3dx/697dr3/o7/4Ovu5f/938m//2d78oel/77Wl6H7cP
727S/i9fH6/w+if/f3/zD+9/+Sovm33/8x+/vXV1nwOUGOsf/o9//a3T25//SOPrafNvf/sP/PV3
r9/Bn//4f/q3avz2h8fx29u7q/7fv/n+zfk//zGJ/iR4gghDiVKjiEbXBJjl/fo7guN3SMw4ldCx
CR7jd3qDfQf/tPwT7FnYl1DvTjn+Dh4mZ6a//Fb4Jx7iS8n4mmQaInDnv17g371H//Oe/aGfuke4
b7zD170+lP/zNEGuipeGRnkKywGPk/jXeHmOkoMZGaweZgW1uOdqShLkQmNUyqvaj4/hmhi4e2mF
4X7qzVN07XRkISsPSIZoCo01Nv+bH+FfX+HfvaLkL6PB374mvCCRSAkygeHeTugvNwuJwXgEmwwL
Qx0sbiDL85LL8gTk0p5gBmRPHj0K+dzOqJhf+/gm7roOdFGCoQuo9Jpua8gydK51IIc2ktJyqxEH
a+Kz4jPaeem+IJqqGc+DbN5Y0LkfK8iFQoIur9IhmKIsQDatz1alS1hsRP0DOqLlczjtMQZWYLR3
fGpR8CPDuQWRNLbQwk0YNsaSr99CBkgZIlzI7aBZCyCJYbocMQhi74ZFAZrOFLAJeaPtCPNXqdpM
Qux26CvJDr5d3GOtW2D3LmzLn/DXRjnpYetEoIQ7TQiQeBjbpn4YOojrOaBcSAAi/6g4K/Nwgvp0
C9Yxm6APvSzUqu6m9uCgDCfhx2qRwWHncGdbknjgUlQgUTgi8rzA91css/7qgp3kKwuhpFVgtONY
9xlf5JphBeofpzpShV0GW4gJqS1Zi6D4L0Ax/Es8EJvL2kCBKKi8kxGq2WDciDH37Yg3Crf6UEZl
d9sByP+IBa1+aVQbfFqWAfYUGY3HQCcShp8lyQdjm2xvyPJlmUdz7Hd0WjDkohfKJd17CeHhRQpO
sSLYMQvEvF1/sO1BdFN1UYaqe0DZzQE13uOnpAzGvGr8eiXbZ0RY9BLSudreEvQ1Paup7As1Qlor
JtfnC4IRj9s+BVgPg+bRtq3/XEMCdtM7DyQFDFTGVlMWDdDRE5StSd4NqnrsYjkj0ef6AOhEHyDD
6wsglB2kSIRmO1jJnGMHv6jRy5tlterTDt0VuAo6bxdsHSZt9RAeQKnRQ4tt4HFfhuXsPENKlPLB
LfH4lgLZTE9A18WNDEMc1OZKJlbBhFQRKFDKSIgPa0z8Gaq/Br7kOgZ0AoE1nHMkD/sBZr2hnrNx
hhsAsW8rlJFiCODgld3LPgLtSSAnLaYGMMVUDfzIOwX+GCwWjMVrdLIo5sg6kCdZYxgE6dUAEMUy
cKJgTNfbxAlb2LVFoVqL7vTRB0nhGxSSp67cED2lu519hV8Z6o0g4Dg7yoSpNLAroPu+27pjczWs
bZUocSOPM8ieDrJ9uQ0jwJRxvkeh7H4zNwsWmNYvRxur8Q6i0vJhJ3qFRZ+2582M1c9OIWJHYo/M
qNzLM/JpyAMAsOGzwul73CYHvf0EU+aIkrBLD+HXSSN7/Q5mUnxnnWmrYpi1ugttUt/yxsdHv0zT
jzHSwwcckAkEzk3weE2Du6EC0JVUEB1ltp6gu/LaTtMJs8Z4pSynCeWRlYfrGw4LKL8NAl3/L3vn
1Rs5tl7RP2ReMB2GV5KVq5TzCyG1WuRhPMzh13tVj2Hce23AMGDADzbmZYDpaakk8oT97b22OwT/
u1FJv2/X/tTCa/xfj0pqZky+va3x6AT/H5j8/8Dk/0hgkvn9RTMYDoR5hv8lyLmB34DoLUWk7Kkq
6VS45ifd1c5/kKL+q/xk0q3uL7tcxfdA4XRUG16zYZCFMYXyLHkytBppZ5B5iweW+rmelI1tV+m2
HXM1f5bY5/RDK7PRfzEIkzxhicHcK+TEzXUmPuIoBvVDpqirGNfhcyZ5uF2NzHzw8UpvoPat23Sc
xcmTfnV2HXd4T9wJ91g5Gp9j19TRCP5iU4JJ2KRj3NLWh75RlO2zR5Zw79OzvmsnlQQlR/6w1ZZi
s7q1xr0Hc4MEMRF6NX5Gf+GPFHr71Qz5fc/byAhvz4wtrPP4VJbO2Vw6AvbDeba+1sR+b5dTb7b4
DA56YzLWVk994tynyVM7nKam+0aKDnEXFGHtD29jWYcQPu4ze0LkSJ+rRmiBcvvINJ3zsojQnM1z
tlRMqLFpUptUXGbtsY+zTT344dDg6lv6Pa7zg1vlUQ/j053Hm8HuDvoyfpc2GSdjvnoigzn12zDB
nVyBnFJmevDmMrDSGfIFJ7hKkiXQdpw386Ax8SF48Vlv5MFZq1DX3JBOdGJg828FD9tKz5bzSVD2
EK/q3SjSk+muATR5HCHdPSHhArxluetz4mk6Bv3Mgbbxo+zfAztaN90zRwwatnSzemgREWa9IiJy
L8gyS/+5aB8VQJ18Dbh0PBWy57zzTo4k6vo70ink224znxxP/pl5Y5QX94ufBZZ4oJUpKrF/MoGl
8qLKvVd7AfPiaO5dCuEEk0X8M87YJFNmClLZTdS2GV/FNa9VNUwALNAiABR84vU7h8B8IJgM2M58
aBP5dY2+HWa99y4OruRTRyEJje0a3xWzyGD0e14lW/iPE1UAF8+ZLqrTzg4695NNt0jkMozdm02x
1yxnODbEpbZdYcgtmYIsyvBjRaLDWtJII5oWV+E1ri+G5ie7nGFA0EKBMRzOw3QfdklQMWy6lAMd
B1FVtJ9p79XRACP+elhKI20yxpsUPsBhNMqrJ97zKhl2s27WR4whHj458geksP0L7qqF2nZX3JD2
rUIAmHdq6n6TJL5jt6cmua29yLLU/I3BSNr7TNXLb8K0hRtWeeK+ZSQFQtefG6zkfozxN655jxYX
m4armC2h7hO3DJhhFU//EHUWHFmZKhaiOEhqGoJM8nVxAyp966qcaX+Nccpp2ornrKHLs9Pi4K8c
dEt+xYqoDtC+BEDETV/Y+maWaedvTDphxvNfCWmV5T3PRsXP9E9Keh4z1w1ihvVgTbo6FcGaDgPV
iMy+tyS0jdcuzadT5Vhyj+Fy3vWWbv7qRKZvcmvWeub1Ocfj2qwOK57WUKOAaOMW3K28dmFAE+vt
1T7u2a9ClKuKWuYLSOPtACUNenVUdZZETk6zhcgLoQvuNCMcAt+uAmHia2A+x2unSp5Hb/TS8yyk
SVzDHWQ4eWsXGaKuXzRnXbsgbtrrRYPL4C5XZcd3IZqHdXJwwM29ad20se6HGfbOjTkv/lFkRXxf
a0V2h6N73bW2gs+T6Nxa8QvuhVjrnaPF1kH3hplkOJSx99pu3Kj3a9x7KmEMJGP3sqRF+tK2Czna
dp63ZVbFWwN5xQ64C/XnFkfZySGlNAZ0fHP3y1odpwOBK90W+JVm8kx2UZ2KunjGTqjvhlg3bs1E
p46yAWRR16X2tpoyPsqWSxBH8PaSFW5Nz00/nQSELCAuxfol9X5+I2y27CaS4YfFSCueNUtbIfFg
0bOdRJ3nGI2YI6baa/ARNWO6G4cqf6CzWoOLO+WnyiOTxlgVF7MBi4Tr4eiey5XTMN46rdwDVfAj
s/PxzTtFljUo8qIcAkb+1h7TpB+5mid3MfvWaViumcKM2fzOKmtq2zTvvTAmLBr21JD1trILvrh9
ng/hYP6QSjqYrVszR5k7atLXQZGwFHpEZNd419yiO8RoVhGcR/GU0WiDSXCy840g2Xj2qtgI1t7r
Axn32T7O0cbBMGXPruYvKPkdmcJgMNplnyaN/0bMyd5ZWaYdyBBn0ZDM3a5x6vng1IXJ6tEZrwkA
6pK7RVW/uIRGHy2pGwd65/ECq7E9lpURb/kxLs/GOIiHfG1Yci0P2sso23HXstdcUsxIG51I5S+K
jKoDwcDkSy1muq1YCTZi0ElM4ZJAgZB4zZbRCdTkd3t2WvfQpjkXWjPXQpy83sOydvSBTO4aJn2f
RZq0GfXpPskhukzdCH3QxittzU/uLLN33ZIlt9Js3hg+bpSe4dyxTK5mMdd7M5LuMszlLxIQ8VvV
eA4tKly8J6MYSd6Pxt6ZPUxE+MOx3q7pJpuHcu/3Tks8XScpOzfV3i374Rz7yrgAnbZOTptqoAuI
wxP4TF5SNLJ9i1Jy9DSCe4szxWcybM6zLzTzZsliNgtS+Qc1OP2XZWb1OcdOuIaSWESUTwQURFe7
9wC/zEOBNWxXa/htfSgPMR6PKsE+jas0yJiv3sCyazb4/cRzLrIUO28vXoHAcCZxBg8axuqVNX5E
bXKYmBHjCAl4GKhUff26DtBXcH1PmA8yHFXIACeHbP8XwIwh7KxGbtoiq0/p6BW/J/zcN66rgTsi
A73La89kSJ7zHeFKy/uQwbD95oyZ2mXS8e+7dfTCWeny4Amu636cMoA1teoXuTN4OnzX8TnzuxnC
xNCwrGkOprhigHWVjeaTO07+hhBeuploRMVsZqQbkzz1jRk7w6MACnLQu2UI9CyrdnlOpBHHeu1E
wjb0b03rrXNntDgSB4jvrpGaUd1M46bWyomU7GBysGnYvUmnQsltetZzp//tN7F/4WPVm7kok98C
5sKupO3kbh4d9ci8OWWXVd2dhSH6tkjcxgjVSEjLKfHOW+TFIQWdPV/mD7Hs4AeQbjtYoNX2C9y3
F+IG6kbYSh7n1nIfp6wG3zPrHqE4lw1DuvaujJUVxsOVnrU6EsxJT1I69Rp5zy252+KQ757gMcSB
nvTJbR77JvjrDlfsIPKLTSaGObnqnhi0VzsnI0DcKvy+tsbmvekm7c0ihfNZyOskL8Hxt5265QoA
ree3zE3jz9KlXmfjE5S+HYEpPU0gyfew3ta7BsfHR+uU2WXMs0NsKP8X7qyRMckYHxRRyb3lJmWL
7ZLgukgI4QQ5ifMkAKOdHIHatZ/DeN2xHOS9vdVbzU3Ty+XZMREyqqZRB6a43XZmOWXQZsI+nHo2
NUulW23tiKBqDfIaufzpMdN9i49eDGejX5uN2cji5FvKe3adojkYS4H17JoNiAGP/6I2Yzn2vZbv
fFW1e1VM6smci+wnq6vyscbYcMYi62xJUTkfxEfW285zxY6gcOcGs0s4NRztVDOx6HJf2eQjCJjA
GjDcH1dm+N/AjBps3Ja2yZNJdhHcFeOW43OyqwEYmdg2e8wSYgLqbiXKhq+PbplC8HKHXSPM+NVA
XLyZWlpY6jQfsH3MI48w4f5gNWSWbjuNcqWLL9wxOcupLV6LBibLQPxYbTrQYk++EMYSYHXLu6Co
y+wM6C85ubEy9tA6/NOsVrBto2FTVTjkFltGumbGDXNADQOAaymgR6vSX906ty6tpk871za0iM9l
/BRIY0PoXh/hsGqkjbEG9/qdTmCW07ylsZ21wnwcSjM5UrliPrEMVLfZbLS7rpXTt942zc4kzw3P
Vi9ITDWtUx+k5uqPU9ksTKqS60tTsx98Gl7vbjMaNVrsWwKgBi5njtBDPvRfhEm7fN8nlfOqDXH9
oczWOwgy88/xskyPjiLoHurGojbJqrw9K6FL0ALay8EYW/G65L59Eye9ccSem92wL5K/zlNrV+g5
55W1T+RDMzfMRHUcCp+jsFSOlSQWEf7V5B5mg3+wsrk8G6JNLnkvSeBXM7SocSCCbLBUtKEYhfNR
LxkllsZYKCZLqfzB0d2GU5yXJ1PW45Pf6Na+XWf7pqod+6XiqdWCa8j2UOCYCKZ+nhQaarzemUbX
7CtXS455UmnBkE7mY5fpOlZxy7C8nYVdO4+EUa4P3NPUmwe160gE6yrb+8v0va5K3WOP88IEBgNT
ez19molNcT7IDdcNxbDqezz2PYASl0h32XoyiRzds2fQDaW/d5UPVgvThn9VRX0JESn2dobfqueB
GBELjgFCVGEAgS/PhdHy4AjKrN1PpVZvFk/VKdhIeBuKWvNLn3bxXbuu65Gwu/5haV2DKXiOD+5Q
6qcxnwT+QsfbEJafTqqjD+jazLUnEdHeLoND0h01+MiyvexxrEois3EVlVzyXoSZOXyztClzhKuj
voYL1KTK3izuxDPAyMW5SN9qvgFdqt/slutD4arqbPftABWOHzkng6m5L0sRg2dt6Aq1E6gBYzNC
MuvxIyI31vkRycMH2D1qbJI9ExW2PGpt/GDOeudkdiK/J8/fPBD48YiUiH78yrjxwJ3UVtAcla1b
ZyOvtW82WHgGWk+AJyDftLSbyUo5QOodOSUunjjDgnHo1JcNu+BzrfT63NBZeIeBbtxP5iB+6SX1
uVE5r0AdstROX1e22FfBvIQDaDalN1VvqQN0qpa8kqjzQCzV/FJMjT4ERldiisZZpH+vDi6jI2mQ
zor4rY5a0NYmUU3dhaNBYsD5neWpwDA3x3oZmnkGvzJVJCrCYYr714FsIbZPmUOV4bGyTrVvywt+
Tw//Hz7yWxfDrbdhi8VDomW8rt2ge6fR7CU5nJp/otaZ1ZNGGvzesnTxhpTZg0ZRxqDjMx9dKG2z
CfSroZMWpr3bPUEfq85tC3iGmZQ/hCCxzBsOUs4DwBYSWFUpCpf/NmQn4SbirsoafU9hLhdMNwVt
qmV4EoF3OP6BWOEcNpiYv3rNmR8nt0m3nGEdxJS4gWlTYKL95evzxO3VmdNoItlLFmlAJ7eYI3Ij
IH5HtdXUlj/d6GvfdMKC23carztBg+KHLIaWeUtTEYEKXF3YBUlhIi9BplbiZ+Ae5MHW+WKBPY1U
fJmgLwnQYaKMsKti3GI0JpKDpdZ1twx6dTsNrnyZqklux8HCWl4rfPi98Q5KVrupyIi+4Di2EZw8
0D6+L3mi18GOWnCnuOd7iRttRKI4lZzm7SDu8/TN9Iq53pmlTDj0mro8CX8RsE0ZgBx7ag/4lCNT
pgFwAl3Ktni+/o5T7I4deD/yl1jb3Awlx0m84h3HXXwy6jQ7F7FVwYLmcVgkYBKheJ1H/hwifjJe
MIZUn0vdpQx8e3efK9We2KEkM5tOf2CdG3frYnKLLctxeeCj8vr01RQ/IuM5N8QqMekyATLu+KQ2
36FNptCIBxECpdOmzdqmaIGjvhg/Tp4bxQ5TJ/QbBI75GJP0FPQujOUzuX3OOQO3iGaGFQMWKgPZ
QAbjNIx2fyIDot1Rv7quUZNU8RHbr3yhOTy+x6Ze79zaGr4LMunbXivifcHlTiIN5TyTOSEtY0On
KkEKB/TfhmORRELKPUCW6zjcgFZoCtyjqeCGudqg312TnrQIMjJjqHiV80abTBufpTGeCE772L2E
cN8EuAoEPNF1Qa9DoIDdCe8qaJZUPvSNx7Lhe0yJoNLqmJFXrZRPIocSEUwLSdDVQc4M03jq26Dw
0uzHrJMiHAymo0N5HekK9qZ72G8TVZIeCE4qn0Wf0HJlYXv12zxfw8qyZpqUK/LU87yanySpikvV
a+8NTL9nw7et7ci/Yhx25LeyR4gJ8yrrYAVSu8PUmd4rxQknS0T3ONuTs7MmI9vXOjDjuc7NK6+l
fWattWgsmOY3j9wBv+pE9x/7RW+JazFYxrOJFnY9ZV5xftcDaJIJ52eUy/jUrFrxtFY54KUVqhL9
2ElNHmVebrnhc5YmL82IPfviLpJuWlkbIJOTjhe66vL70Vs8izV9XHbNUBVPFRH3izv28sJ6yAnP
9bMOWItt7QhuoUZqmj3ukGRwKGo80jeZOXGl0cFZHZTwZBQXlQa6jGK1zcL41eEZTtcLYS/jiDEX
7pVWxhkSSllz5sjLY2ZAZ08Ncld85BKdtI3bjP+VnHLgoD9GiavKO1Os7s2yyOmjGT1cegWdK0Hn
Td69qecUnU1NMt/rku4VIRP/0dTs+Q4zgvO1Tkv7Pl55NJwtk730evU9Dx4FsmIs3ts1RS4YF7SZ
dmjXSzu6YzSLejqgnnRI67GNQsNy/dKVczFHjUfBR2OW1d2Etj4H61DkL4Vdlx+oaF2okWHaulCq
I1KewyY3NYRplTr2HVdWppkDebs9jBPl4Ln1h+PK63S/Zi3OpaTouqOIteQmhvh+4ZGzXiHEGPs6
74ujWu16n7cd5w2jU5fGA6CVJ3HztGTKPfdu6XIEJmN5rAghcfo1yv0wyGlhhXKsiyrVyDvYV6eq
KT2WjskpNp5mFB9pi9MQNpa/E7ZdPqO859CkIU4e4MJNN+g4y1kaZoMI4tDPRufb3tVkhUTojzZ0
cfpKN5WGP6Fx/lTkJtmez1wdp5p07JX1vZ1yTOPBPCwY0Vv00g3Pr//C+jJyNFfJ+gS6XHtQrZHs
0G/F3p/Mglx8r+uIcoqipus1BkEn4Y/3yXyD1DPt/cFbH/DEFBsSnMYjV43ptlny9sEgncaZYzGI
lYNXezQJE7+mvuH9OLMVv/jX7wItZSjC0qjyVzasGZlJwZYUJqQ1TNn+K0aG5ThX63Cq01qLCCug
MlUiPUCEqw9NnoPdW3hsWCXIbw+gG2qdc0RYJXl9GPUG41wBtpAzCQezrZcYy73mTwbu9qxGI1iW
RxRMFyb2ujB0YLs3L1zxcsFRNE2igjAzYp1prh9ysBn5tKsHs9HJ5te8XODMpN4s3zjuolIKNR8k
FhgReWbNR+5JFTzEqilYTuGw4TMQJSNoDSeFICG4S4eG8VXvDXcC3dIJNIIGpz7N8p/asMZH6irJ
RJlLfNv4DXblVhXlvuwzHL+N4/w2vPaqGMSiejYJnrJqsa7YqCPYKji4BTACkWgRZOxHgCww+Boc
D1FqifYWzJzxKYiUb4ycpzioCMAEtiu1s0mGI3QBEoa8MCR/B5wNEny4S1dQZVHhshaZTvDJi09A
crkVkV7DMQ+QKr2zhdQOtsi1G8IHH6ovRxfqL7IEHwyCSOITYi2MZHmoYvlo6pkZjiIhSM8c4mBy
UN2IKc1PXV7Mz7JJ9a2NgzByid2Hwp3mLzMu2khf4RvBm2PUBdQzfRttFwC6X2TTFg2kC8k+II1B
Q8Q+ApPsNBqV/SVXo9vXmOtPPuefkBw6C3NaLo8gJvs9r0IRZejZTJr0ofvJ82JhmJaIx7Ux1gPV
jXjobYz4ShfeVs+q8nbNqiVsCJgFC05TnUvBgL0C+cPbFq3Qtp6DAteCCQaUauYR8my78xKp7Sr0
rcdunNXR7dfuJFOLWy2CI6itHIz5z4qh77aE3nI7J6kMeeEwFUNp5LHLhvZWL5V1W1Gw64a4zrXn
MV464iz0abz1i4iPoigQqP/FQ2yEgFosTBzJsIXNVc6eRVy8Az+DCmlcj9D0B2i3RIe6R6eZZBZ6
PFkv5Mmae1ukwD+0kfPyHxfY/2UzIa+pgdvu79xwV8fiPxoK26H6/IWY9Z96Cv/9L/jLV+i7f7MN
YeI1skxh+MLCEPqXr9A3/ibgy+MQNAwXqAy23X+zFZr+32yHu7aPoOgA3Haxy/6brdB0/ubYviWw
4+FGhOfh/Xd8hTAn/sFY6NmeA8yCbIWDH4uD0j/XAUPOGnTLmoYDCE2XV0Avmr2eZJCphNDAGBRT
MQUwFTlsac40H4Gt4iweJ+WcBz4wTFXaR7b2ZHQfzA7buyG21hcYY7Dq58IwoUjrJXzaP/g3zIJt
EnaFC9dswiR4BYlbYCeETI23nPN4wVZOf92Rw+sM/tgcekoZMBGSuutlJzmtrkS1Eyvzb1o4Lwvy
+6CTns2zC+ld7VJ5cfxIp86EXrvk3c0AU/NuoeIAzF/qZHcpjsbnPo1JmdA4oX3nfmMeaf7rD5wr
+6duZiknn5CRJuzS0o+y7Ep2wT1UhDJJuvcGi96dBKhZoNHM7fMyJ9PvnPO9F+Qknr81rwLVdE1a
3c6lZr0TRkw/4afGUQUieVPa3H05VgMuijqXXXpTgyVLQ8tR8bajXeNHxu2wBH9x78aiZV5sJJyP
QFxrJDVddB27GW+bjpFjBL5Rp2kgtdihGJTBRqEWogIt/Gi3Gud94vwtWsoQ46cQ43Zxm/59NA35
pKWd+YJYFb80a8kveiK5ywDZIbdZuhLgFInQO6gS2fNEvE2GPb7lE2PJ9D3zqhQ2cu/EZx6RamvM
Q1OR7/OHB0U0+KJyPzkJi0FOOpveHQHmZQzKZsRSCZeyFWGj8b0HllfqP6nU63XTJATzuaBo9gPw
pWs9SN+vbzW+Q4xmfm7WQdXGza+88dc7xTAx6uayGkIvU9OAtpuYr60xF2cssyXXOuVIGkycDIOi
DRWHol7bpkDCvsI2C11bLEY8CTOsagWlGWR6TGbNIIb+aAF8dYLCqGdjJ2UMAmboWNIRMor+hmHP
YDymi9JrgkkDQcPJVrq+Ude2QCouGciFmTvHICk0WsF/igQL86HpOqHfekY2KchhRFx9IO9u6j1p
XDUeF0mOd07GBG3eLG8hES63s3JcRi1xSWXtPB4UwK3ui1LF0bhlrpQAljEsorRXH6QRgz9XWDl/
8CzHyCbVGnYDAlut0e2jqdgMWm6325jJfFjF9rDrZAN6XCR2QJG13DYiW+ENCg5K7P2cPDkTLw+O
rNo8mHCs5IHpZO2p4cn6nZdMD1xk0oecX/gmG9d8wxM4HMZshea5pmzdJXLjIR/cNrIZRJ9gzFbU
uEu5GVvUE67JNEmowYeHVRtBNZbNGWCKB1HWz3/1sTPuIJWVr7IX1Y0OxWQLibJ7IPSR3HLKnDac
2JInXLDVJ9qTG6HJNZ8Th8W3tC1ua2uOrz4PbTqKMrX2tVf457pJnA0LchXSZGABaophBTTTF4zV
7sO3krwJU47PH5wIV5wb3fiti3aJrleFW76hNcQ7hN+XjRXJPyvXLclKHlRLt24baDUnq0AqdTO0
vRC9kyrgJfM+pGu1PwlIkO+BsoWfdly7CdznwoE181TxxsbvnziElhxoHfXFkLHZyj5Nbk3Yha9T
a48nXVluMIp8/IlTnUsS4Y4tJoCKE27G1BDD1EbqIx0rhDu9wMemQWHFXB0QZMH0ki8PCILW5d6O
W6K/dkX7T9FoI/DEXHvmC06BUbrGjSOSftM1ptz4qRC/kMPmgz54zXGGvrhNcZ1uyIXK0LGs+Diu
kL/rFunG5H7/PVJJsdWpckBHd/LqBiKhHRUj6VPbrcW7Kgz9uSl04x5iYaWzxjcTi7Arj028rgdd
s/Mz6kC9LSa6dBuvqB4LTzDu/rst+T8zqFv/mCn5D1ub9c/+9BXkOiQUFyU4ubLL+sQ/elbN/Q8r
hQhIbQsznMtxsrYS9e3ZTy1OaEXBsSkEiFdo/Lr7mD9SNRMYnynTkk1Tuv1RrD6cSbfE/kOzg2/u
LNehEEYVy3Kwsxy9abVpuIHJ9z0Vrn7pofQFPS1YoCPsCYlWVsmHWeQTioPPkVpqqgRRYy4vXpKv
u07N9c1kTcRAuS0VQVm09QmhI77Diw/Yu8ycR4+AaJi73Fewfst4Qx0QniwzGwEHWdoXTRQDWJ+l
sDd0Y8jDRIr8l9IhnkPToYwSjpcbrKvWNNtR0BCHXgk0f1+lY311aAirM6Kao+3twDrFWMIsV1Sj
WDnVN1j0icu80evQYyCepNryYQHNorRorYeJ03XdMquDtmpsUj3pDrmh2R2TRpAtbiTdXuR7RHS6
lCxZFWj1DSNy7mDONXdV6ZHXzPmvGhvSgbyqxmfISrFhktV9oaSZQI+4k2IUjzduK/qrzjT2oXn9
kdAwbZx0rRruS6Ttk+00+pdLa/PO8tf8Mo32svPt0n2anFidVGM0u85ELy+qocEzJbBLL7iETU93
vrVOc/brkqqD5tn+Zln1/GSvbCIzBNBg0tqbGCbAjl86TCYBw7uhTB2nufnq8is5afPMuOvPRmXQ
+RFl192rvO5jDJPMYcemfK3jqw0GsJPZigeMLuyC7NAG8YbVNH7Un32SNoVOhMWf/VOfcjII8wgR
N6zBcF/yZXAPAjfOf1U6Dl7ln86EvmF4jq57sEWwqhv/XD+Oc71JM8Y6B8+klT6KjYlrWy/r5Zb5
jfU81b29UV0tc8wEtYNSmxhv3GyrpwpywqZNC+Obq6yfhYS9R7YWZTjFNu/FiuHCATHQGoChw9pj
NyESPbnA8+EoMW4dJDF66ILpQQylN93OdGeiUebr9NKxgD34mc6VGRdHVidnBS3+goslv+sbAf2R
VbhlYm9RamYgbc74SDiDhViw2ONcNfpNWPldfJHXUQ99K/KgsCVEtdK+uarKLcQL3gnisHsxu/7R
X8Yp8AiTYH+uoUv4cf8ykeo3AltfzeNgZIASr7mHmBlTUBlODlxoVdckxrrsPafViO8zkBmLnQ5S
uQAbu1ruJYHzsDcg/diUJaFlUehgH4qE+jFY9BoKnFrxpXATP5VLZ92B2pMI5sMUNBPFHBQubKVU
AqNJQxnKMIzdHp1YnGXZqjuvNZznSlNWNFoeilGC94U6hDhM9KXH4OAsd94EM4SX+XoMViVqQcxX
XyXncYCQXSgxqHxYCX9hCx0/BWObmA+oEN5TySu21/SYn5+NnAjYyUR/gWR6bFrMml22OHc2J8O7
EUPU54Se8ZIWdXUzTdqwkU2y3Ndp0/5w0xhufBB+EuG7y79th9ArE88x8avvAozWW2FDAAkoJfJt
3tdR3KhVjWbkFshyZdjH1MM+uksix5vlupRNhilBqelj+aHEYBjHefAZJOgcmNLIog8HexvCrTy6
16VVm5P1k5dVujgRGuJRYrYXQhyzTIpd92ctd67Luv1nhVd/FnuNVFVA/ip/mP5sBDxgbAr+nw0i
/7NZeH82jqZe5ufpz3aicKTysrbr0JAqX5Kb8rr3OH+2odz24vtKteubrRuYUmsH6BI4JjNYLIqP
LNVkxE0wdQV1aYq7YZni5jB70ps302BULw5Bmsua5DY2S2d4SDLffxs6y3iCB5gdh8FeL6uWI2Rb
els9iglfFpLkcjJY7kOvkVcfF4zFo+NN44lFEYC5kzcDVjWTPjsDEYtWUlAkapmmPbbq+kREszmI
1PZpHYCKEyYwX+9HG38WLEUN4tDQgcVggibwyizzR2stV+QCd4M0oKyj/NQIXpyg7jh+UKRq7AIT
qywREg7BUARKf4C/amIchZ0gswdpxP4nlIX5yQA6cM44grDwVmCBgrUyxH6eSGJFWQotztYLMCcC
t8m9BFpeAh9bRqZ/4BWKjYPPwt7bc798EGzXbiadBx78WCy4k+h9+oBBr7nYAyRXzbGy78xUGB71
vvNe/54CTjQwPcP3Ik1C0oXrhNLaq+bu6uY7el35qOhpeNZbNJatGu0yjbKaJhhwkHw4WTbFDzjq
6h0/9FxEdYzGBHO3W7lhWkDlKJmb0i9G+zQJ1L3rfxSwun79BRWfeiWqE5BTqbZa5ZJDh2TovePm
JQW3Yssd9yqlFtXoEcNEMmvPVSfSu96pvC8uMv2jNwpVbGo3Z85iQXo1N831qix9nXc399MEDHcC
UHo7lI0O/084IyVV8MwCzKBrNJNUep/XQvvpB0jrYHqvCK2JtaSMOP6O4Piq4X1NLesrAQTebf8i
mkO/lA8Vb5S/zVM3OeQdfPAA/gz2n9zBjhvmKhkOVGjkDE+hEf4SBdOaUKvmcqPZ6fhgtEZ66xMo
TLlRdTPbTLr2p64Fdo1M6T+0qVnd2GvbMUpqCZ39PS+9QmqXm9LrB5plCHF/thB0sEdyD4sy7CwZ
iTp2LRbszIocHs9rlNDqPKTzAX934RbjHFgYeE3OA7gY0NgR9GxZAu7X17Kt8OtBTwKJuTgL4qSa
95w+yorCniGG0NtXH3lTowrLFODJ1fTI7XD6V/LOpDdypLuiv4gNMjhvM5lzpqTSLG2IUg2cySCD
U/DX+7DahtufDQNeeyM00FNJSgZfvHvvuTDf6E5bBk0fimHbH4Enlw85C/U+tLb6PSdmUEVG75ft
llrt5NWazTU9V7bEAmkGcI2rGgYjxE2TtLwz6Z4BRl5Tk3tbhligsg8QJcFbBNNdHdKvWRAuR7KB
5ARzY1Jrlf2UmAxKnWnftWW8jqezXZ4SOH/hYQG0OG6F0I1/31olOc7FqaETM4Oyb9V1dxpas7mD
DUK9XUhH58bpnCnkYi1536cK1WQTtsb8AFwtPVhzpV59O+l/JiwF8GoBjOy4nZZsVWislN+5go90
Pda9T9mc10Z8IwLngDv5lyXJ9Wsy5aWFgGmQNA9DCR0GqxYE5WosuMhQv6P1NhkXOzL8oAVRO/TP
jlvmVgQ+rVHUUNl1crAxp13w8K0yjDMfyha8SOJ0mU1YseQ/Zglikn2v+XSFBOYJmmcm+wEOSfwG
PiunfUaXLBVQbNPHHaCQJjvMraOPtek3y6YMafTWEjDrjpfMFHUmrQYbiavjx9ItNhBVACo7ZtkF
inbtNf22wup2jGEKQZdJHfqQRgcQ/daepSPPYBIltBGn0Z8yZIgwh7x6ATLT/nKLKeDOFNZvrluk
r5bTWt9B2JUvk2lYp8Zy+oPyYNmxFqCAhun3N92rTR3JoCzzPaw/L90GTOxfI5/vc5LChrM8qIE8
+b77w/ETike9kIJDf+yW84KZ5MQWDNcINjvzDmKyE/G0tuyoiYJxt8TKzcidQ8pZ6I5pufA++hQG
RpgrsGckSlFUQkvYTyxL7dcSuD63V5NkTwlK9LkCeMStPu0+u9LjpKdsAW5VabrnmB34m/AYlscg
Gw9cbqcFgcmv72Fd+sUmHXO3h4Es2F9YZfli1Hb46ObCB/w6ySN/7jbjVLfDz3Sg387DCVkcRqBQ
UUxj4BXMQPMrVSD6SLdgqGSX6aZwjgPx4nRdeKU4MvvRssM7gOIEw9R2zRcVjEO6KfUCJxXQZnZ0
HCe8Dl6i1xt3+ZnT+HoDfe0dRFiqY9gE9RDhRgz/3wf2heVw5fhfAvtKfa/+mdP/+1/4932695dp
+T5xljV/Hnpr0/zf+/Qg/Mtb4/HOWs5n0kHI3/mPhbr/F/84ZjJW8YDNXZdd+38s1J2/LKL97NIt
zwQlINz/y0LdMgPYA7IpddLUK4zA59bEUt/j/2YTjLeYmPj7/6iLBhVT96Er6SooS+c4D664cfqH
xzhOOTecJl9XCfNm8HBUYAegjQbw55aza9rh+KACj/9bsi888t9sOAN7p4COW0S6Wa5B1Szhtvrp
hyhVeoMMb7oRlpwhfLRqX8dndsQG7Q5+dkExte4yGliOMmmLYxGI6jA2cfhptNl0nHksKG7wjyML
hgUi9aEflvAxC3OPh8UIj6Bu0kikoKQcmzBBI1MHs7eIdwnOh0s/CrXB1o4rbcnck+eK8ZsjXLCl
vuG+holodw674y1tXQ3lU4Y60onn8s4Zqn04l8G1JM100C3Xkjx31GFAprjPEsu5V64Qx9ZO7a0i
6E+lSpnl97J3DJ7pPI+CuEuvWR+EO4M4yKNIMzJTbJh3ZkutBan3+BdmedRZVRSR6cCsBYfYvfoF
fXwjN7UoVYlpbGLgoiBhuT0RWQiQ/BccAG6to1xQXah8Tm2Lu9DDDB94AysUEJvGXIald/omxexF
ZZraexM8akQKnE0uTz/9H8V8QDh0SB6lDOBxS3NdvFYt6YxOmpDiN9xU9hwFeaHxGU7k3ruSyOH4
J4tlh2gpU4GiGHi72K7ce2131EMuZhWpukmeRIqNwxWnJTa/lDvQE1PkX3PQdgfDzinugxnyI+4F
gHKbmyyQTYpbzJEcgkVQZpZhfTe3lCBuYATjY2L+Av7Lt0Alylw68jmM2+LJx4xGHk0JY+vN/nIq
wmnaI8MQNaJGZo8IiZqTtLWJOT32rxjH8oQYX6yfw3Tsrni6wl/BLKy3ho6Z+3hqEADybuwPbTum
R+m4xmOZpQ3vGNef+XiI6jwGBPyokW7PCS0UW+TmhNVPwp+NaeFUSe1dTEaWbdl5w0O6hgNrqPUH
akIWuQEvXDO5sAXFEjds82mujoacuP30WA6MWOdH02cjQGmRe3Nn0z7HgQaozuuIQ10tTE7F6nbI
8kNCJ0AUVxT3+cUwvDJr8L+yi8Hjz+VBcDAFzW/gLiM1wAjiBTMd0qb8jjkv36VZkX/HDeXt2fb3
2xhE30HgbnxWJgz8/eB7YkejJV0m4RrpbHj/siZdThq8RVTR1eLym7WLHQGz7Ig5hE0rIJxH6Sr8
13PMbKOywrlQ1dGenIXeRpqAWckonM+0ZpkJBYeeD4dh6todHzbjfhR5/DIkAQuuhA7HOzGVy5Pt
jVO1ofUjJEWqXP+IEQusZ0mb5JbjrLqvUdUiirppui6yHg1M0I85InhUAzS42ZZ2woeuA2rOipLA
lmNTwRwI7ro8+wScKLB3Dq3txvtFtOO3GlDi1mZQeV0EzVIYY4Y9EwAoA8IvjxTW1AgfhvFuxTn1
QJhIvbsCQOlReKZxjlnb3/NAs+zgBoPvzKMF+JuNL4s0EwjNO3sa7RNs8OkVcRF3HifFZcwKyVBi
jqDHVYqIQw6ST19+yjkuv0ZKvfDyVpC1HVHuRq8fXpPGF695oo2IKqL4qZ7a8Rfef0hQ6eA9N80y
70IlJ7zhUn3YHuWjUybsU4lu2eHjBjmAV2/tpRqG+2GZhiP/0eaQwcBl8R60G5X8Yq7f9n22KQRz
7yQU0p1dylOL4/HRKpLfyaLrOzikZkQdEA71LrExLqzXo4hmymXX10v2wNHQvNMoyceHXrPpmAdK
XvEOtjjYejaDkoqgcZMR7iHUp+DOb1Jcyae2FtW78j3Fnc70y324NNPdwCX5iR8/5lO3NedHl0qw
M0A8H89x36ZWlPX273ykkomdNwpsTLE0PeH0YsXsqLUTMoY7WOAix7caUlh+lhxcFc77NKYa0zCR
I+TSxOduHrtg42V2fGjMWew49srID/ricVTdiCGfUkqEUf0umO93XISni+5b/4X2YX0XNkZ7qFeZ
pFwFEyiR6ItDgmOza4prVa3hUV0O/UZMLD6iAM/dLz/Q5a9M1Or3Wo/xCWrdiJp0xuQ0ZTiw5B/h
ZpVwqC8b2FioZS9WgWdqgjzZkwHHiUi/yv3k1yKycQPCh6eOzCKT8BlT0BVzV4EtqG17OJXKtPeN
VXBl9odiz7wdXoFN2Ee3ExNEkFBhOVvEgyHn4L0FZ/uV82RE/SpiYUFKn+UqbFmZDeu4lv2jYizf
Q7SoWY8hhVEuNh7MVR5bHc4M3khm+FisjTE44W2YFl5lRvyJxXWDQYh9lDmqyF21N8XSPRqo/D4J
yyD2Z3TJWUk5nHAvFjjmuoH9P2IetuCFwxeQPJ3D3SURA3sWduDqFzeS6q2yGcaTMaPVIPMsxEJd
k9JOPBREsxloxiuS8RCu+qL6ozSumiPWoZGHjhiuNWGEEqs2acnM/xU09NYvq3yJQ5Llg1MDfr63
jGlQXz0O8RM+g+q7XgVQ2x71vd8jw1EaDf8G8BCOqip/GrkR+s9crlBSgxbNS2+apCtSDvLEKag6
ydJvNBgt3/o204qmsyr5cuwU3Zjq84ceHOcVq1Rxpja5wpwgho4OCd4KhrA1JUsx1aRu1dzp1HxV
i/0wOAO9anz76Y1sv/rOIeXJrUrCluibsPkaAFYn1FkX/mepEme147muvSlqL6YRKZnVCUtzQlYU
iQTiSBGcagOE6XloEnve+rqoq4PoioXkUk5AmjWtTgbrWNsmeuFAmalHTHZ0YCK6aQu5duzS7ix5
vCiLGSkAyu8CIg/gpNll8BBjxFuOOgX9vgmwUYt7GavO2PNKnNn52HrK3tsMwO3XjEfgY2AKYAg1
WlguPfheN2JJnCPmKz+UO7NDJd5oFVjBTjSUpl7NeSA/2S06zqIBayn3V/JIzt4bRfLqNyJoDnjm
2aPYqncnhlifzEE/0hVh2xXZEmUVdXAoO7Fg6maH+xDTcU0jjmPR5CUbmj2PYIb9/KGjz/aQQB1/
mkXnPVqTn3xm3K4/WAjxOvr3krfUWk0Z+ZxSbN3HoE/pASqsrRvk4lUMjvObgmwmE4ffJlos5Lqn
GE9Esu2QobZYUuAM+ENH2mmqZuoq+tprz1h5cRN2U7svMEM89HmYPiojH/aSW91PMJkyKjpYt2qK
nS3TQLEj+9rsOzLS17Jq47vFGnwFspa4z2ask3Jv0xpFBGnoh4MYA/c8spzaO6MzboHCmjuzHwlr
y4ayuhxDvqBE5w2g23zHerDfSuBbFIrM3mmaE/D0tsXHCC6vcUK8kd8CFh8H2QbdTzMecxQ+2R4r
aRhbIq9oWfHyC6AGiB6KzRj26CA6UPlbHicmxy15kOroTcyCdtmndAdpZ9d6rYVR144JefTWzqDN
jr2Vy26pCYN78IVii5vDOy0apS5OW3UATycPMMC6Q29ilqTsSN0rXfyom8U46jwjoSbT5dUp7Opr
LJfminBtPGC97m901LdRafn9a9L59BHiWNjSLlpf08Qej5m2+uhfW1mDavFunswY6MKGruAQOV4b
NJX+XdK6KDIj9RxWtySt1NEngIHITcSQkk/6huPYIPHH8vGkdF8/cXhl35einPCMVoGPbditftbE
n7+JIpAXbY7Ty6QqhvOwDnq9JUibfoZD7j71U+x+BWbApafvBi4HbjsevJrUud/41pNBB2Ckk66L
vMALtllWxxHhNAAaLHeisPTEI2p0pnZlPrjPNeyvU23XCMhmcKLHRR9xgyePPaToDeIiOlhJPzVN
UNRd0fE6PjVjGn+IOLQxWhiKE6x06rccverIQhpfjLFUrzgKUhZwVf3kDfbIkErEsKE9jv5pdk6b
zOXhyyjjnOr8K+0N9kNO1948XuBbl5XdrTJafooSnRmyRdm/WKbxleQYSMH8+1s9Ns4BSJpxBYvn
XJqRbx0r9bCP68U7mlh0r3ESOC+xxZOTYm+U19ARDuu0zt44ZQsBjpjKZwFL6mEMpXfRdJJcK5j4
a6RY6idyhuIwjybQ8qQlaxixPbO2zG6z2AQyJFebuSxwY+gjLzCfDDKe41D8RgDTVzpoPAaCoH4m
PMlqvJNW/oiPYvwcXEy8eKnGV1s18dWtJ4rnpUXDdj6+09wGna1Iqi0KO0sdmtt2RPLhjamSZVQG
GaIrR3LERlnrc0E75GqbMMgCqO5AiiB4lTZx4ZQF4zYPoVH7ErKsILCIAkgwThC+i/BkSiqwy/Jp
pVyfDK2Lsw4yAFsA0jG7mHyv29zBwLkLSio4MJpzM2nCedyUMs/ebMas86TV+FgGuXfq2FRfEEco
hloWBpYNwob8CQ6fLA3E/FsWr7pnUAeE/fByfZuV514XNPKIHSCvc7/Jhx1Z08SLFt2a7a4UNfGG
IkFXKacYEjulwP6pcnv50QmRfaAFdsyCAQKHYdmPuAGDveFbFhEkfr0DpYRR6gs0H67/3r2KHWe/
INU8CLtKzxXJBWqcioJuN2B0Gyv372upe27NtR72JTL0XonG3fhj/maRkD8B66ZvW2N2jZs1Kl0P
XbGlLhC7XDAtGMnH8kWGyDhI/GrHLTGIrCTHeaIphuXlmROxEOyrEyM9T0L2xxwTLrfePIGenNTF
ifdubuy7LCOHji+SUu7KJ34/Slz3ZcG+vkfJfPLnoj3EHN4X+nTyjdNCVJNzNX2VNiyMyNEGdxxp
Q7lOvDC/YavhoaJ1bZ8PMmSsMeWN5Hest07itAdaZ3Ho6KEBFMELmT+oJwRd0y4kC2dCpvEt2g/i
joGeZuVux5lKJ5sa7G8AHpZX0yGik086PSZFFuxiz8c472Hho1iBTi8+BTUxJsPeKJOAIo6d8MBJ
bx25+NX7ofasiP1xHDWMK7dCTu1VxNN8EYvF0qdLm8eq5c1VLiQvlZqSu1TZihc/JcC4zlg8MD6N
/N5ltl8jWxGRLfFFWrTf9iOgHXOQaAaiD4iwNM00ncgCu/cmcNq9OTbJUUBlmLbwIp3v1lj9QI8A
Dbie/mZlGidsfOJ9cbLwm0WkbTsYTbsn++q/Z+xNIpZHmOBzhx1BAQWRJqH2Hnc1b6hcutFE38I5
1X3xtXhhyOC+jPvKcbggkNVN6W2UZfKDoa85FCO/FkQFkze7JmRGEt7aUHc9Q83zu4NITXK8Jk3q
a9UcC3mbe2bS0HLQ0hu0pzTavYzGZNhroiV5GyHhnXUTGJuCYWrPz2nutnHKY0qPNplbOj92RjKY
T3Pgl4+8pwD2aNu5LybPp2vApq7cNvJm54YoamFBUmss53AHskVfaX/TNJQa5cUZQcXMvhj2NQHk
62hJa4Px3/8ANDtEkFeda912OYuuMbuD1JLd68RCPrb4DZNtD+0jnzHniw2SiOoxU1eaWvVXY+Qk
TbjVnVWVN/dNNWEOKuoxfCrhL3CmIEa/6YpPBcoMo8emYSJYySIGRsRMWYR/8BRfPD54L2HsEzbA
qn7IUQ8fjN6k98YhHQ28SpdXXfQ6KoZQvFppSsVihUlsVk39u24RcPnU9u4Pqy2nJ4qN0DtHwwFP
ohTqZqApfihoerr0olJPeKiNNyqYsh11JahNvCE/DUPZlxHvz6EhgPswxhM8IOF6Z/5qesyprvxo
imQglph16lBh+30P6roJNxRX/bmOk/7d+KE9EZbi4njJ7NR4IKLhwBx0uAW4hnkpHLf/NiYcPYaZ
eUe0MFu+cvS1wxf9TIzFDb6pbenAfwQUBoFjcbiF/2MD/j/Y2ZzgXxCw/22vvP79f+yVvZZaXsoW
0lPC0z1/9Q5tDe84OZyUXDHdpxu51G4ROVCNxf0U+PzmHLqAIC1qJCkI+EEDz8cqxXwsizHINz3m
89XWxN5sEA2nK3ZA42InyoJQo+eaAg9oDUW4CcnOdBHzhY4sWoS47bhA64GGGFw7E5eHvlp4jXT9
xHgYpJS4cPG89jGYJxTHVt1AK1E4AJ4Dy8rsE2byKeZDUG7d5qupGsouEaIMhV/ImB9phqwOtKM+
pJwhk+scde8cVUCeshKyO6e1TZWKKR49yQxJ+mq6wV9tnjJ+t7wuq/mppsphN6o43sRBXeyrIV92
TQgoC58A/RnBJ2p2HPElEh6YTZ8xfNNlRrOBaOujCec/dZ1/OL28pZ31Bmx15gVOs7hmj2ANSbqp
y8n5sDJZP7Vd4lzlBFHBKh1scPWvyaFeJLeWzTRUNhU/QN6ExILTLtr/jEX9CQl32DRtDE2CCHSZ
xGeaGH6ElE8wuVNbUdstDsGwfTHmQke+nd4jWqfRUmXfMYVMOJinn3kSfkqrNq6stL1976fzpRZp
vhXGxI0mp3/aDsbqGpID2cWLT0htKJ9dzySjot1oEbDbUqN+HP3paBI3dczuyZLeEQzSlqTpxCgX
+qDIWDEPnRw2BOcI/3LEj4BOWSwXU8T5Bu02Sd552F+kByUAol+Ec+RYTNX9lLoPLeZouhyGmycS
uj48xFwwKO+NdL0oSR0CjPV69Qg4BVmvPpgV9F2HRSyAuBRtIQye/SwN0KDFjDIO/kMAbYsoEvri
LcfLZPyZle4THVzhpsUbBEJ1+cm6jkx9jhsi6J+U29wAjd7p1XK82LO3BuG7zZz4l0kPP5up2uHh
BxPWFs9t0nws/Lj452h1bMAYdZ7p7zFjfHLbeHHAw0eUqjJv537cn50uaPsz3jkRDT2IAt4QT5U/
fijNGLOK/8NA6Yc59VQVjy02Efcxp8oXL1p/pE7jx0wcSEj/Z0cmcKPa3MWiY97HY3PveR1yd8KC
DQ38UxdpHSl26mxWBAtT+TXEiORlesgWcdTzxAu9Xu1PdlggdM6kpu3xrQGAvN7dxbbPSg1sT15L
vfro/D/FRe0HGQJ7hyVURBmx4YiCvIdAmdzqqvJp8cStosF6zWdE1iw/hDG+Kpn/Dgd4BYrjI2In
y3EvgfoGafDl9um5VxidOimoA2F62IkpfmmH7AWnOmmNvLvSGI8Zw99T8OxuAxU4fFP1LQQoUhrr
Ri8LnV2qGTYsgM3bvqXZxPR4IJYB9IrrMSXmDqI/1kg4DgClLt4yfnjG0kU2wIVN20w+5vjiHXuJ
H/lKPpp2efXlzPdtUtXdu1BNuHKu7YYHp6GXvsJEw0QWPLVm2nNNr99FUT35arx3jfImR97bRQY8
iCeDTyBeurKhMrL03eepK/joJtUd6wGIw9J96nzxOYUzl/hsvLDiu0faiJT0fuHYfeHa/J4SB2Bt
F98HQnx3K87LNBSPNiy5M1vC8Qh/zuVWFjosu/QvZMuJ6ANPW73kXPgzkjdZg1+0Stfs7+oMDAL/
V1jh4A2T8rG314Pep4hVx61+NKyQD1xc8tvs1a8szt8zYVaYDcb3vMvu1Ox/b2X3YwDHE3kZn1L6
YWaIAj2kIYeZkmHwRzOhi6QhmBMKxQ6TLqHZ0XZMrrNl9iry5smEzIEpJHW+EWoLzkU6Im206T1B
5J9GUk3nhqVxRPvToUjCI/aFM3LPQ1HGdCQ3g3hcJJULEfCIHhaNG+bUWgU9ELuMEB8qf4wpIW58
c19iWf5dr7bKIUBhY018Dle7pYmfn7jHQt40fqqYzzBXs3lu6q8qAUJplOW09TB6nujBgSDphxd3
opctwV+ySTQCYCUcjzUINTqwEVyhdpBuEZa88TJZZCyd1fIZWnBP2PBv2Gjd8mp4s1FwI2NN6KjE
+uil0Hi2nNdJOy9ebzwLSlk3o15ryvCUtqu5tMj0frSc+thpJzmlAp9qmOQ/gC2zFqSatuu9qKUw
8QNRJtimAz9f4sfZfZaJ+TWD5PWS+4GkNL3oiEkhfn6Vbs5wFasWvcJ4tIz2XWc5IdXJpgKM9OmE
eSlNQLKXPyavw6GxumQVzUQ6ivsATUTXpsEqB89CEsGWHukDz1ziIyZFXI9ytdr6tK9ymbWnjspD
UVPcQsN1Cq2A14BR19bKpqwW2stqLjhdM3/Mfzy8js7w86o/3l4j7LGQoFjrW4tT3NrFpunn15Hs
3M/mj0k4zurnYjUOl6uFOMwgIEbjaixWUH9ehtVsPPQzVNeqtlGJY+0WP/5MVP+Ps4s2b5x/TJX/
Lbe4ydLv3T99FX//C3/7KoLgL5QPl0RhyF5MmP+ZUwzsv6Ck+MJjre3aLh6Jf/oqXIEFImARHBIh
XK3k/+mr4N+gtZbaSRyY1v+tAEG4/n9NKvqgT4LAtizLcTFY8N/8l/m3Hb1S1XgCDrP6FizI0kGF
dJ8nzhItZrhxUduvJSkky4BUFFPWtTrk6Hujcrie/AdIGMWZ8Z1pQ9P8ldk1GuHK/YQaTBqczb9X
MKchiFh0VxGJbzqvO7VMZFy450vVSm7K1bijlNy6lS/ZcbSxT0iaY0jZp8fGpixbWKK84Ppgs2QS
Wp/0PVSQKeI6sdzp3jpOXv6LFJn7IivxU8Ch7ZM1Zu8tv0rqJS5yavyLltgXzWw+lUN4xMzHl1l/
FW6SHSkN2Cigoch89Ao08xzZVlgQ+ZVHj3Ha6wvzbjBQGrOlch9sJlUCRm+0R7oACvC2k6viNYag
GRz4qegDPnayIPGlJlx/rGJRbYPOvg6Ort/aOOEuc2elg/lAZgs3XNxZu4TZjj7MchuDK8aiMpeb
ZLABLpj5jatedvARR9kBAupg31ybylrLmldJaGovoV9i+wAlqbORJTnoPm8g+B9LXrRp2ucHMtjj
H3A9AwQABI+Wr2PRslMorYDOOBqxo1mDkEUYTq/Slz1GF+74lj0kMLDMX1PvyUMQzIqa14IFS03a
3Q78bjf6mXMwDPZyUibuoSILBx40f8CWPLJ/r61N6cH5A0hydeNw31SxSY+laT24jvhRZaG/87iC
tFXJWDQv1qER1kFrKCxtrKmysu32LE00JUyR3g38HJE7jZW47LQmmCPfiywb9hzXT3OTtwfqD2I2
wQrDd1hYmDWc/DjTK7HxF/InatbFndGUP0VDC7CLNnx2XfVbu7m+tjnW8FjtU2m1V0rb1Wb0m/GK
52Gb5og/qDv6UFKsSVeA2Pd6qI6xWUbUR9uYDIpiWxkLHtK6SE89jN+N5ztfXjHzZyDdsMZ3pgtr
NUi4preX8TBjT3Fgmy7sejwGjxNlrv5GOFhVB8xXcIriew9b8ZYC5ZWfu8zXKbXoHyIUEJt+ewGY
bG2AaCIu2CFejcQezqkw9U74yZXaXu5mk4FKKqCGYV206K7FSGvRYrcn3ZDAM1LWyVvSW77My12J
uHkk8t5smpL2X5IIdWI7PNvgC+qqXK5pHdy3tU3DH769ymyca2O6X4n21X5M/Wkvvby6WWCKUoqV
kVg8rKnxfIQCTm9dg8WiZ2Fq1V73c107ZHyO+jnVv2kHPtLRpb47evW5duZwIUHZ3qHM/Kwp4Dvg
fqke8XG/4buGkrXxDS+8ISvkt9hiB+IGQ3/MUOcA8FkkJXOoAaP2XpeSTk9GMEnXXvU94b13x2jK
1WfKL4Gd3Zqsz7ZZ77skQZtHz4Ps6EAibTT4TuljFVHXOXHFVXaZH8EigBJGbo18zcOM2QggyZFt
N4oVQOkOYirX7mlnsvXhWFTX3AVhIVkkesTyiILsCZlZ1EIAtORmN+6V391mm0ghlcfDuVbPsnWT
RzNLTB6YIt55S7KrCD4f+8qUu0VzTLq4fw95mwMUqbLDoICUiHBoYAcZEJZcImAOauqhLmkSad+o
j9XXUjXPJp6hAyG0bzWl5aiuyIYD/tITIeFb1rCPI2MyXcZ4uSerQUlfW7rHtJm/51Y/PI9UcNbQ
l0QznKZajtFkOc8DhvvduCzeBn5HwcUQ2z97VE4tFf5wtauBnpaY4XAPbNJCjpeKGTRovgkjgFVU
varGLZ5792cNJSrKZr87Uw1T7MMiJKTuJvuqKr/GEKnajVeSMSc/45bid0lY55hC3GbR3WGfd/JS
bZIAJ0FxVaE5PhuCz460yO/aZtN+Lrb5iovG2ti0SF5Ig1T7vKOYpfatHzlUfD40bXUJRtaCw+ie
MJwjow7xd2qt5QMyNKhaK4kGs8fo4+ljuHqFWGy7h66tJaIRItlE/rOzuh86rZ5zKCEL6Q9nITgq
wv5Qhu6RHdangSH+CBIMaaf2r1mH10On58xAkIFUxNvGk80uq9XNrUxIiVkOHaeVbDTkclT+JTPy
bR8AbR5Gc81bwHS3mowRM2crKByKVp0JAzjBuGDnIYBtk9YL7/58GcRasReAsA7NPjhCbCz3aobQ
2WqnB9msGSL9yYTTl8LzizHpWHjtwXdVvH6njjCja567xu0OUiwNv6uRLHRtEeOd+27bDJSey8Q8
ijh4a5VdXOK0+KiaLt4hRRPELA7wuyvsbM1hWRgskrdiMLxbmM/n1FjTdkbCpCA9a4upB895kdMC
hLFw37l622Em3nmu+gC9Zmw5/pedywIpSvmx7EEDI0MHE9IUpH0ZTCBYJn6k5oO2C3n0bQxgU0e7
nIG6U9SGdZHgfdmvVKhZkF3WiuTnebyl2U5Zbr0dNLZOzjiu3DPwg7j5WTm9PtXhepUuA/t98cbX
mERYUg3xxZAhW5DCvNF2bN7i8oF4hXeCY5vcZ0P/DTlouf35kkzzN2jXwKrGMT1rpU/NjKzlF06x
zczwiAQW3E/bPOvjY97JDH5JikLQi6bY+uMoH+w5GHgCulNhqA84gB+1gjzAEzfd/nypCMjnysuO
okSeyK2daUJMw9pyV3SVz1sru6SB+S4q2GFcdB4nUT12TkF6XQGlFwGlpUXxZIKq18bFpECWMKF3
cHrh7YHg0eRj2SdKSotNFzbn1NLzNnOzd/0Whmdpvfo+EkPhTE/ShDRFmxPNALo/cFFB2azkZxBT
XJs8LbzpKmjttH0m6ZE1WcMZaL/O7Fd2GX/Cyew+B2BKM2+DDdlwVHN2mewNp5NHw1DYGjsyeMcy
nRG3YJD6sf1CBOoltNeaP4eb9Vj4T2M6702q3ZS0lggLyFtrUt3TeSvGFmBy7T7JwX4xMnhOxTd9
87X7xu40uyO+vZstd/7iNe5tJtI5T44BgizJbfeCDP8OtCiOqmmwH9yZyyqnoNoXRDd2hukYZ1Az
mP3A1750g0QMbpeB2upyL7TdXgh/ZHfEKz0Kt9fvqPC+Yu7lXdajsmobJIP8zOYqiwybTVMc4sBn
47EtdRtJs76DWrsXPRv6AvlFWUAtggSwdVzQS1SX33wRXtpYXLWPTbXOfqdLk5J6xTMzJhUvm0Gc
Vgy6YWqI/3lDOtOpb8AzvudcoZfav4Ru9br4zk0oDzSaO+8QS53HAjA7PN9iqyxqNOq4xDxtJcse
rtDIp6IipV+M7KEljSCVHrYcp3fgZClkIqMMavVimHznObP0TEElCSOKjUx2dVt0eo0JJMFlsAxX
Z/1iN0xklghfRPcrmUV54ii5BKrUVzluqdKcv6VC6n+j7UyaG1eyLP1X2mqPNAyOyayqFpxAUiRF
zcMGFlJImCd3zL++P0SmWeeLfPWye9GbyNRThEgRgLvfe8/5zh1Yj3lThnjzc7oOqzaN5H2vN2sy
iOwvKeVTdI8IpT4V2F+uv/5o/Pw9T/urBuXtIp0449Aip0DYvXGHcwh56KDane9o9mEy32Q8m5+x
hzxHGk14a+JYYxUHulglZ3bdijkwCWemyYkwqr2U/ruFe2L08gDUsLVqxrLaW/Df76RVJDd12j/x
rI63em2GgWZidzdaGzWjO0znwUBCAn2pWivdm6/pYLn73GkQMi5floAKr6UOgxZGXH1kQSmkS/4V
UVcN6rlNxPqwHrPoyXBEcYI+RuwW81SV+O/0mmjwD6zLpDuwqkmxJtx53lkStp02g00hV2Is2je9
J1Qh0eE8tunjUJJOYUi47BSs8FjqaIdeoNvNyC/PxRzvBnB9a8ec68Ay6bK29rsc6LBZSF/KPn+t
ZhWx0p6bprzk0UQ/KM83qHDQaVYJWdzuOB4zKe6rwk+hOrPDOoPRbnUkuSzu40pZGlrXvuIozOuH
2LHRlD5nEXkHiij045SQWO5k6TrBjP+YM9u6Mab6zCz0Fl4q7TRg9TcDQOeIhxyN6NVmZVj7Ijxz
kCODHmvqxiqGW84sH4RUNTdUXIxvY5jdKWRj5cO2Hapi4zFv3KqMabjf4C5Ow7ch4nRCw5CTFjGZ
YL2LYFq0X5DQI8bcU4Yo2d8kxHGtbM3+afmqO+dQ3jau4QR+bFxNztIcCMdvYZUvBBG/wv3cFmpA
4YkvKbWHky3L9x5fF3UWaNoxcdZIU1m0QJWg3hwUAXok7q31nBGcx5boOOW5J0k8kMVP0z5wsc8c
9mxGm/NLL0MC3tVtToG9c+f8vh6sE1mcixZ7ehoHaREgLVgvjVLhTZxve0qf1SzFp64a7pcGlYYb
AZChBpgSL+D3ImAHEcZGzN5nYsd0zHuQp9C8hj05aCT+WP2Jm9taTckziXYkRlgHtOUIzqPxW9Jz
3TVoLysSilfY/U6IPJhOmTkQUlmYQe62SPRddYd0kmVPaz/aSqZLkOc9zoZbQ8LMldoSWijUifrK
kJxVQBDSvmbO3JcE6iQZerVI+7IFTkE5Y6scRQWNBzLNuUVigC27RsM0+4x5ICLuw2FtcH+uTI34
Grbl02DaPZL28JUmCzu6w7d898U2Eh5QN7pJ7WSLwO3DCqNDOhnlPrGjG7qwNqgLdh5bZkfESqfG
datnSk0SfuAAMaaP7X1oMjcSfXbWojjfO1b7aFqpd4MYBNYnnyA/V72VaYk2ZUSnz5V8xJ1h7N0w
7U6tP2+taoA+7XQMr5l5o1lrj5Ppwq1vTmSW3g16F1LIoLJrSw1rgo/7rnDZP/RI6AcErRufiIVT
Up6aCCOfw3xlPTl7A48xOqe+2jXw1oJIWK9+C43El0eCZN4IIhqOlogQ9TJDYC+fkNpHYmTYB4ok
iWGrouNJvGyDuCrZNKiS1nCwwSr2TcNnXLW7kh7uhlRGe4VknyknJvttHPUCb3X6GOmXpIv1LXTv
YQWfk1K2pTM/GMc6mRafs0n7Vqi3pMbZGTFsWw/wLnmbMrr0WbPyYN8ATWzA15TzbYPiBtYzCuWZ
ISa5hpxgUCPcIAK8eARfLv8bp0PCOAY8toexJhK4YUq4sSQObqMnt2fGhPmHTfuhtmnJsohNxwnL
7GOGJMNjyoraQEuDBEsj3he8mDhiw86L7o2Pyt7Yg6j3En1mABcw27URi3pfjN95Y3xZ8GPXMS0N
lB2pdxzQRyBhP6Se/iPW9YtyaFTYLTaPsqn0fUvQk7kAZnISrXbGiHIiV2LDbMK6loZ3EVTkBQN/
/nab07MBLGqXZgN+KI/XckBG56L/QYdgrKTnbHiYy6Dtxm9l2/0Tckl3ZyXZwWaUvFlUqV5Xwerq
uFxVTB8lEizEsUqqGw392DrJSSZCl/yjFdJao9BYYyUtA6YGJ5aDaMORf9UP45sEw06CvX0hsJF5
ldNvNB1toY3Khqscr4wu2QIepw3jodXA+7/tK+9FxtP96DJ9SbAhVvmpkKZFgUYzgOKBqXFUcODn
WghvsNCWcxbBrbA1qp6dKJO7xG6fSpmyYqTRG0B/TMfiwNAQkmoC7NYuHlSulnInDXyKOwQ2gOIH
2kdxv229xCdwJ+ZmmWEGAj5c1ZWG+llFVEnA/XZx5HIESKfrzL0ULyhkZ9noJzERAqIHwxi+Dywl
KGXwTSaud2O0jAAoNPBCWqQ0MBTfcWx8RmHjBnHqPFRoRDdSZ07vDte+t5p95dMOI4VqVfr2dWa4
d247l3016h/zFxE/hyCYsf3IY9agBK/o1B4w4uyMjIWrj+RjNCL2DdmPUc3H74QUkXg9onMK05jP
V/wUKnyPKxvNojai34a669e+d8i9jQ2UOCXVlKystGd6w0DeTh/aIkt5KnF5z9UzxdyXEfEpZYJz
hgx7OPPsi1kx/JQNtafWXJywt1ZG1Y1BbRQ5YzXQTF0PDBqcBJANdfS1/AAQIaEJ0N1GVCArq8Th
qXxN3JRjfjMo4AVGNDSUMSm51HbhBYZD5tfoQkUvwC+sBvSZHBn7E8tocShGbUsnE4OKC5+stGhA
lSY6iqzxtsRwQzjo872fDOl925KNgei1wH5HAkSBQlb3eci77NAgJCWoQxXQbczM4r79gI7EhuIl
uxbZbkU5YYPpqRLnMGqdOuL64JDTL+8jqtf8qARCrLYLRzIv4rw9+bV1SUKl0R6dppU2vxmW+RZ6
JJGaHcyEYowu4Fu3KIvvNOADe9fufrpdy/Eq7g+xHYPA1N515Fl7jTPpeiIhYKX3Zxvr0i4X56HK
sqNwsN6DAC2G8WnUkHzmxX1ZsEtH7hghH2wR7FF3FVFQpLT4aHSKNfv/Gf83Rhhp6mtcSQsYbLx0
xOxsS3mDv7G5sfz8OvfprRRRtJ2s8gnDX3Q/pB4VPzyAdWG1/tYDRBQYaqiDZuSI2eI/Qy2x9Gw7
3rv/4uK03GaE8m76uThZhvtGdAYwLv+tZ5glsq7apC0hMgw8T5LC0VaDG5gtFvcQYjbzyfumAQKg
mhAtb2E9mGao3Scst+SaDq8RbhfKq2nb0z5tbf8JTS8HbVwJaxhO68gY3kOL5QnJ1Ci9V8AJxCuY
5oMt5R0a8jvNrm5L4iY4EnTLZ3+ShXXVGhsJS4jCmacA9eXadfSnkeJ7hWTrxHWEe4u3A2D9JsuA
uGbOg1PR8oAkdd/77K4JeYdO1OIFQMqgL724ZHDZR4gfAqhEJxOhyuRrWypNuS3Z2LZzXQwvE98E
6WjDl4/6+IyTyl+J6r5W5NkUAJEYPfdHg/HmVrisJ5lItDNuwFOZG+W2H3QGj5WwT62WaVsP9MkK
nxSostHc23F3DcmcED3C+FQpYC5nz15HJbIkLZ9CAne8c6qn3RHqME0YOK1jAqsrsj5d5dYn+kpB
IZr00Fn50ShlE3g+VIi6ZkQADj72mz1sKdC2GmfEwXvGLEp2bMioXTntqQK1LKJC0I9iFyZTbleS
z7EryOUAw2zSeKYD2MliXNHyHrbw4C6RgZywK6/GLKu1wUFEpflTl2bVvtVpzaJ9X5cFPVPfbR6Z
C4EsyeD+572J4wz8dGglBzcGeqaAFICkMyFe5cNrYR3lkB3a0qcriP1wAl98UHSyM8hzSKQwzuoQ
DxwDaKzb4lQ1W7x40Uynq0E47OXRuqb1Qw9SdztcUDi9nJzeFL8uZ01XtQFdC8Taxt7rhrcKANHN
wFna1+vyzmt5/PA4NU0CbGvEemCLepdo2GfmkAhpTdxpmIm6loHEqEJnxWSjRy3HsGjIOX96qcAR
O+qCqIWK5yFz9lIJjlhFuy0MI1mNvHRpSAYcytniEGN3y6JtOY8+5VVMqhbcEakyf8O4IdtlRv+Y
mupnQuF28mS6K7Tp4Cmz2CpOMVtLDjuO5vhfCglscfp0WRsnygaMnodFGGTCkmJoT8ZQ3We7McmL
rQ6fL+BS2AW04oS9EDWgOjGvD/XsIzcsgqYBsq2xV0QB/PBv5vEJD6YYNhmzd0K4LHcFK7M6T2Nx
X9eV/UziH4kJnb6hZVJdTGVB3K1SuU1s3Q8YvnGMoRv2kJb1RkHlrmlwHvB5pevexRzB1OJWlqzP
LUKGjczQOyWtf+Xceh7b6S232kA3jJc+k87WKAuUq0m29oAZbNrW52RT3k5m9KlVXGXNgVfhpi+c
JQEy8KtlcRXvUXhtk8XCwmZHRw11Csnxm8yzEX0IRhdkjKSqQY/AoBOTXbZPMFlyW+Hj0EtnYIFj
Bjjs5dl4zoqQfjknE1+CKqpxpNlddaF5zt1IwKEysWQ4jB1i56EDyYUQLrkdCJ0Dad/RAcZmODn2
XaecdxInNh3Q5pG6l5IZC+CC+jIablNdI4y1i5folpUWk/Q+Kfdr0M0j4ysYW2wwK1rSfuJ9eA0K
reWG6TXxQZbhj2bU7kyvfR8sOgRYBReoiRw2w3Capz6+GP59rjfWKRdsxMTGvCOrPCZGPb7RvtnI
pRSuhSses/hKYDVy/MiSR88sm31myXhTM9VERxjeJT2/E7MT+4Ify36MGdx52fxkcRrCPr98jGMJ
zdpv5htBGYFlW2tW6BK0ey0ud1nOkspR7sAkxju4qgry0kKWWMbj+df/o0M6njvZvmttFu3/zzcj
E7KVP2A5pm3lXvSlMMo5O/Ri/sJoZx/TpCqCsMMPCscoupNxH+8yc2iIWEJCUhLdALrspqWK240z
jUZDkeRQVRRHytO7+2hU/X2ItQqp+zaX0eMAf+9czltoGubORMkPmKfM9L0nmYaZbf+SVsYRjAyl
oJWnt35OoLfmzt56HkyT5hNP5zjNI2NkPBpYw5n/9nQ8yXGFfb6cPFQf70WhisDFzongiQQEzbwd
VRqdkqw9t1Vj3iKzRzM5yZMV2R8tHoFdp3c7dxi2bmibAamDOwwu0AcYKOMpkZhnxZ7EWpZ5o9/6
Oc8C3fItjZpzBWEMWXlMCgm9fmmxQPb1ju5Geeh9JNgm5LorhM+nFIHspYKheaciVlCmPaIfzQcH
4eqWi0ATg3kRl6L9YCZ40EonZoV9T3NRBDap6avORhtp0IpVRWyiEiTmIZs4xGV596BU9qoxpfEw
FPHJ0I1O0+mzUZzc7bp4mhAYATYnt3AymMgQHInDOgBAGx7SWj+mWrWuakvfNmgRU1/GgQ3/jO3J
PeBxg+jbRUNA7wBcrnuJBzaR9JmYJwQPFnbqXu/vtIWFA1fLZU0s16q9sS2UucTuyE09Pta1ZQVQ
hKN1RzSX53dPqdFBRBpEjw5YIo6osbNjBpqvKJuIGisuwhnslTFNaZDq3Ws8ZPdN1quAKds5lH66
7wSatKkeOFTn/TH8AaIs3BUEB0KUmEuEQgmJeL716FozpMWedM/0IRqMcctyu5h8jIrq2iI/Zeh2
YvIe4co/ZDYmPoIoEMD2zDOjjofS4zPXhpqpgQnNQeSI+uZycfnjDjhFs42W0CUXViYnzqkgl12Y
mBb9I4wDDIG1eqOp6kcPh+m+pPLsEY/3ePz3/ayDZ9aZWzsTBSRJWDS48Kyn+cWiX0eA2ghNnkTZ
zNWemf5TvNW+v4ZruWlygm6hIdtY7HSNZpqeELMH+Kym7F85dp/gCKnW0UiLpBi5al7SXbGlkNMT
lZ+J3zF9pXs2eeB6kQWu0ebhDtKoOADQqZ2RIKvoi62NCW1Fs3sIMMqrtW0Y6RYAB4UVbSPU1uj6
KfMNyB90d3F7kZmAfkIfna2bGer06w8FHyPIipKeFf7pVZUw6aoa667t0/44J+rA8V/Rh6W8xcy+
lX703tXASUz8MCszlxjC3jMrrD8iNzwyDr40o8RHXXavCAiy5ai563zyz0beh2FlH62hgTeh2N/m
fiZ2Ksk6oJtvSUQXpPWnW4ZgOz2S9VaoYuH7mcCg5EDXQx2VU9hHB21D5WVQQcCCQUbn3YbnqW/9
h6EPv93JCVK60ivfypxAF74NSvRDNUi3nVxXOwx2FF+OGrH4zE23Q07GKp0wp1JESGOaRCQrex5+
mL4KFsFoxWcob9AOInNYZ5rgFOFzj6Tz/VwWC3W82OkE98H+RdfTED+66hKEkoWgHGwqvpxkx0pJ
1zgbOSiYHkfromzMLcswHSGbnsDIhCsTKIiF/tb1ykVi03xi6LqDbq7RNmgfhpiglrGLXrQaOGYi
gEHTitL68CcfLTzXTEP5mhAETkQ6Botufkj0QdAbFHhm44LeKSQw9nxwarrxrIZW4yQ2/3QlqD6E
8ZjYDPuiZP6QOS6d+q5aT3kZbWnQrzRO0+tshDBZYgqV7utsvgL8/YB4zW9ZxzQAmNusTOlf3JTx
AWMBAlGUCkapzmbNDiN6AJd1WTATlS8w4Vs/oTN2G8fDK1HBzbpKiAuFTh76+K7Gyf/qKOdWeiIB
KMfPmKY91/vlvH3vy1iBtSTtWGg7VsmZxBMDkqaz7TsnmJC4jMI8laRNNrMMsmmAQRm/hBqdW9nx
JnNbko4486U9RIIWSngTgXDYaPnwXtGnWVXq1rNoYxUSgQGQDwczgGIagJgI68LFXqgRHT9eKUHg
U5KudSnPUdOw0dBEpULYZ5XaYFmhGTUkxyTSYFTQVOo1a5t4zbPjPzm1jZcUOZRJM6uf2bl14JvE
rkOKCTpXB3eruw5NBP1QRuqmcO2XfPZucnDo9PfXpQ6vjjiLpJnvq8E7LwMhMhFXjoamNKcU2nSa
fDMd4yXMkoKZlDdsEqvZACZkm9GxSBty1fiBY1RLeO2GqBSQqFpzM2ZMmJmEpfO0HfQW4ghKcOFF
H4kL01jD6aSN6uIjlc4dtQV0u/AEtMdUR2ZWjUtzZcK1hbH2kHbhXqZukFoAPd3xnKAjYfJGaLJh
fbbmfV4U59aoTyRRcoC89fj5sSUDI9eJ3LOtbUYeEuKai4lOKJ6KQ+4mhBfP+M9JigyqzmD2R9/T
T3llL8e9MS56GyAH6DbyA2B6gHRG/lb74am2Qn8zbTj1rjv6m2wpPNYIYDmXmvbzrBZAyQ9LD621
PyCcDS2M3j0IERMYc77MMyvVMtGiwla6QWms79VMPc2eePA7Z5eF9L/0MlynaX/bp811cOMnHZMj
1pMKNYOGvLu4M+H9sKxHp57k5LYc72ATZovGRa640xkUkc0lW/iHMFkUXMM1bkdgKdVt3TlU9Fr7
njR9emlnQk2g+BGeJUYJhjN8H4WSOKusG+Yu5WPHuwmmqEk3M77szvC642hzehobrzsoPYHKrpgE
See5rLz5aM3DNk388DA71kdhJSaEcYGDoWuO4L+pjTredQkSx7XzM2y0Yc02tUwtMeQ9dow2xBhR
YCVU/sW+ZhLMp9vQkxXlzWwwoezGXVRwIJ2i8UOSlEPZNRubom5Kzivo07fktqETDnEcYqgygwjp
y1qpw+i8EN8c7a1xqI7W1NN3JFRycQQ/KRxeQd0b2VMb6+9EZplrYgK6HfQixAiuSnCpeI8VlJvZ
SBISkvEDu9lEXGCZaTiVDGxGhBNtpjbE/uHLixi/qsIQDwa2EeQBM+FcDK+M0XEgNWGDA84Xbmzk
k+kMnbsdkwtI5P1kpvf47+xNCOFlg+yIxtyASKG6RfIEwahPzQ9P9CUhGfrVj+wSi1ODZk3eSuq+
G3dTJDrpCLTKaHs1ya4yqcENDOHIC3uKx3aSN0RNDimgpJyBBK3F5BDO0Y7CWAsIGXhkVK1dO7At
TiWx5gyzg1ovWUk7Na6FjxrV4lOpJ1Kus5wlBg9Io+b2DOaXZM8UaX37QMxXdyMjisOakXuawUNC
54PMsehHmg+1sXOyOT/h/eZg4LT5cfE9oRSHIqG8beny3GmGoY7gXwZ6bEjlCSJRmCCQMJXf8O6P
0HFgfU/Jxxh7n65IgBBSPNGef7D1PsBUsRb9kK0KrDn7yPDODQ6L2jd3aCOomSKEL7pxGNiQGFo/
SYc2Un0ql7pfAgRzbnp9xkDrPPczgrYcpkh1r9noClAJ2JcxprE6Me1wk24t6XntRCmijRVHuBFe
BgsBX+aCKwNodi+zKvilTh0ToeM9oqsqkvxHkxoH4DXnqC3KQ9VD5IRC9WXWs72tahdsrJEwvSj6
GAdyv0bTjpOkbVlEcKUR12HdwlwiVh30eG0yT7DheGwsFtQATDK2s1R+T1lNRRoXQGAsBHgpbKe5
2Wsw5gPHxvtc68CpQ+sDXry7tykgV07cciBEz/BkpzxwRgfo2Jqi16jvX2zFxLXLxns3TbZV7icB
Q1yO3jjLtrqRMuLnYF25lncFEgaEnnbwAS/rWjAvyDNzJg+lpYZ06p8kRld7ratx3S59l5YtNLWy
w/8XVf05+ZSVqr7b/1z0+p9VPckkitv//s8/fBV8VZcfxZf6/S/94d+o//717eirWgTvf/hiW7Y8
VXfdF9kVXxBG//7z//E3/2+/+Y/on8ep/vqv//jxs0jKTaKw7Hy2f5DSw+ADKvg/Qw1fvlT7v1Zf
ZfQj/5N/9w+2of43fdHfC9MXCz7QRwP/D7ah/TcsGaYnnF/MQ/efsoLcv5kcHXRaf7aPUtbi3yj6
mfF//Ye5BAzphukxr/I8FPXm/xPacBHY/xPYUABXxDBAXpBtAmBE2s/3/8mAyiKFPg+qRcBg5A06
3tkV+iPzhj3pXe+aYk+LqGXN6aIxJF2N1UPV6ME/fWR/4oK1l8yG394DREVTuHAWOeSL3zIdUqBq
lq/7biBNtCO17X+77Oml8Hrq57Lc+J/9EGorRQOd1d7ZKURgyBzGqR82BIUS5Np4+8myt5oJWZHm
A4zmaElGjmd7DciZysSzDkQHGFSS7u1U5982FJO1DdO9tRCDyBb5RYxzsSafriHSYXb4tuCIWBr+
Qg0M8/Us+aOkDR4OJ8ssxy24DF5GAk2qsFZrJLTuyMG8CrDzcLJRPk4HLi3nRaF9/PUHZvyR5e8u
F03QoveEbpumb7u/uSZ8pThGThQtdige5/4mxku5oeOj419bVaXYTxoIIc7NC6KVtd+LMFMNvH+T
/Y1lG56un+/bmsGYnrz/mze3oDB/v5oW7Txd5+SKPue3N5d5jROOacexSO9Il67pupVs+2b8aQze
o01dvAZb3jNWVkfmSgTYRNrjX7+H32idvz4fPiDytCwfm7ePt+UPNzV3RgqowAusyt7DkXsZc4qB
XuovQmbXIcFIl+gIRrus+DvXlQWMBeZP7uU/uTI2UUgWN7NtksP12+MkTWnoY+r5wF84IOsFDXY1
vowepoohb2AjExr6178ri8TvH7fPauD7vqPz+Jq/PTxmCBZ6sEM3sOGyUNRO6FPz7r4vkr9bq/7H
X+1PPlTfIMEM3iqyVcf57YVsbAZ/f0pdL/8ssQ8UWvrdcvdh1P+ZWeU1qdmEzdu//vWMP1kcgLgu
6yZgJd3Wf3vZscOo4ipOy1rhfhrgA/MpP0ZT/eQb9msnPbRycJhnBggjYQZ//eL/Yk/iQfNNw8Ou
wRoprAU++883UmJ4YpZu5AYipk+ntT7tdAo0z3QwEDpDeBwUEQ9LkAH0xX5MdHztdRJI/aSrpyQx
SJbKvF1kiodUy+ZNnI0vvdFgTyasJvj19xvCgKkiIZanmQf001wJrUOAPpLm6osDp7YmSHsozLFv
0UsBdsWxnrpRoJPtE3IpZ+x/sHNeyAcwt7UjPtyivmjCQBvSUjI5BqreybDWhHRUNyEmmwRXxj7y
cfoy5O5YIJBQhfgw7QmWia5jjsXE9FHl1rQKp7zfTM18HQ1If5My43UEVdCe6mJHC5M0KAv1LlZX
6KIgkiLOKWQS8UjHmF7opNbMGlwDzZ3xioOnQ5mNmznHxvhvrtNiY/uXhwCXG5upLpaMoN+u01Am
5oCCzA0iJ/vWqIBXaYPIJ7JvitHZw5O8Op3z5k0ZE438G4RMMI7jXlQInLLq2vn5Cbf31SwYY4wO
s98GrNMQ0Sf8ImjnuwH+ikKBAAdXrZoQ5i2m2vXcL0MPUzD+nHA1u+X1r2++P73zffZ34S90FI6b
f7z5kIQIwIR4ruamOhpEFfQ9jT9HdrfNnF18uUqmkOVeGMDygBD+9asvP/yPqzh2PA4eLEie7fzL
nR/XsYKAgKlMVM0jFKyr5mfXpnYeJam9CEbPcR2pf7N4so5Yf/KytEd10+Ks5JJg+MffuSkMS3NN
xQMHFpy+vDqXCIB5I/pab4p36Q8vWOdZTBPEi9nCWp80FyU6ymi6FhdCDskfjNOgmjDJW110Nohi
18qTTorfCkggwTYRW7ODgsOCvKYsr1oBt2nWNaIfa+zHQBNNvCbqnhaOY18QZWdAgNDBDKUFp6Z8
ZKS6yXpa2rAHIXoyZ8Pw18Hir1AaNpSWulfTg0sJWh8FbhzIWbX2aDn24zyrIO2S76KH1CtizGFA
dO9tMt6LlKqkLsaXuSmhNah7p/U/EwC7YNQ/U22vYSqyNWg/HSuES90CVmY1+ji+RKUC3WphOSMn
KSX2j+p11qpth5R7JQqIl7Wk1Qglajn1kGezMiRmMzGQyePACmpdUyDSZ9NQtEZwKH5g5sg2CK1P
pUlIZDSgPuOUc9cMzstykpFEBq6lzN+LCOJd6S9zwejFXGbQNKMvOcEZcI5/VIr/YJTNe1XDGcv6
e0ble88mKHdGsG+NX0iNMYm5Rr/GWchBSjLCxM2uhlWmYQAjS3URVg8gHWELmnHxjhs/3U1Yn3ud
YjaEqy+2lepfYDHQwCMYqy2rb8jaTDzL/JuM8h2q2203EkTW7mHy0dPIi8857R585PnKmGmOTOO9
U/FqMuRFppHhQUvvwRL5c2dza+XteTBpxmOW/5579LTAMa2EgMrav1h+OWP0Gk+dLXGZgZhelwlQ
qWQyFwHaYziynpjOZgA7jIFHbiY5epuOwy/6GO01S6N9hGmdDZvXF5JbqQjbwCQKCemi+8NoiIQo
OZIyqm8/lFbtWJhxgoQ64tHapnZ/HFVLKNaYgtxDKlMLEpwRNK6kBSs2dB8tvLdrMokkvoHsU7np
c6F8XEyiuo6tyTXQx4EbkH/R5h3XePqpYTWrFQ1wUNgjhBTSdZthM9cI3wSSl6bkOnmNf0XfBUpo
qNAw0RHLTVnhOYfYHfEoVDa5CaEHVaIh7YfRofPCQppsW76kKd6djZPd0yE2YFv7WWttdVt8xUXr
MyBm30CgsKCztZsKq1mAs/YtY9/i2cMUYJT4OLDBhr29SlGO7pvKpwtDDgVDzuhpuWNoo60tAMeM
WdyXarARldClXYedjspRK25cTScfmNhyXF7NJqkZxOsUbtiM2xfdQKg4uLMAKMFcwU/Wqtd2mTQS
IGqavQZiTMi66dcL0fMncO4aGaplE3jmmyunzm60dNyYueavYid2d8myo7KC07ogSHQoOIZb/YFs
Gi97GBrxoWIoIS0MsZWN7tqgjZCWtBOp4ilHbO9L4K1sJaWLnht3OI/6dV7w5BhJuUDh0j2xexAT
RqaknAd45BF16HV9dVpO+WRG8momRwqkK3vDFTsiYkr+rZHskTShAzfoD2qohkfUJ2RFr2qtfk4c
AA1M0HEK1M1V9xqdRzH9LriR43J4QZsEdRynQ85HlOnFtYdVrEV6tllKtIGGWdja+UoSPwI/Oi+B
JfXxfHANS61spxw2dcnxF/nmumnbAQhqu6907aXIFBaTER4BbyPllzbrmmJr2VsLrWcBKqlk8qK+
cXggnZDed2G8yi4H2TxrHzAZuAMHDkyVPwB9sQjR4r12Npp6m3EGsn30JO2E0CJFkDkU7a6RxrlL
MTwNhnwmBbAJZnpKVjW9WOPiPI0YEKApDfrOCqigEOlE1a9BQodFiulF3XO9AaVg6am+fdnZzHda
pok9PX3dqb1NNWG78JHeS8meEoJZgFhavjv9uNJttHumKBpAthiCAbxiejM2BN839Hz3pUdLW0vN
R2DdpElxXBuWVUrxR+TzgSRe+okFw98OPsMG0kTtKv+sfaqZAfzryuzq3a+bhI2JFMJQIPbS92Et
gk6fbhHXBujByTPpe29jVumdO07QvaMp2faOdQEavpOi2WpGcRI+c1v/YM7iQvf+6oRstiGHLA4/
JHE240a39EuZdAcQFtBtELyljG0TVtOOjEmcQw0QNvfZp6HeM0Cc/PxWHwzjDFyjWE2NIenREWUT
VR3ionF60HJWB6OuF8kOrmOiHvDXj8ZLia2aEXvxk7BxFPrlj8mKUbDncs+YhIhTxKqaiRHUMasf
pc8N1KItI5xLHUFNAGPB+GoZxZUjxXl2+8+haTTGuMbZHLQXPfOI3nR6UJ33UJlMlGxsmYPZ/MB3
9FAQzoIxne4cswCPmSIov+I6NsyYGijxK52RsS7SncA0vHa4mju8RlE3NhsFORLOySKLiDZjpr93
GUvIry0WLS4ZQ83MBWxAsHi+C6q13Kt8ZCZU02auop1W/tLWpKz5AgZcGd8yj89ucnMA9exx0llW
dFcL7XVvcIu1eNXbzgLJApd7XWuDsZu1/pSR9Tos8Dc7hucWZvlJzJdKx5DXMFw3AAzjUltsZb48
TUO7+fsJBqzlto58c43TEoF2JY+IDB/EkjhnTwOTAvWa9nwUacLvYVsPOZqjVV2EuMZxgW1E0t0i
bb6ZC8V0FpjdzlmE3wS53oyCH91V4ResqXuiVL8jC9xrnbLSenX7AoZ31Tji1shRJmX8PHTaIRPI
AuBdRX2DIyXnNFM8yEo72SL6AUzdvfKK4YB7MbT0TVIamH+B/XJ7ob7xcKADsQVixczSbus4MBEd
ePXFq60X5sXNJpWdWudRsR9A29yDIH9sE0fAdkEXhUrx4NaVfrVatJAcp6Kgacg30BIDZpeQkGa8
8aOXTFAGw2M6gIOBrKL/zdF5LTeOZEH0ixABVzCvJAF6iZRvvSC6ZeBNwRbw9XMwDzsxa2JHTRGF
W3kzT8q90WIjcvL8vRnRrrSKpbuTEAAx5uIABo3YMvaVOss/mwfQUVOo1fObGJkZ/xfXdLC9287u
14tkzGM29XuqcR65s+29SRNnWVcfhtSyG46Kh8J+T5CkTtgssAFI2O2UtqUToRUiBHm4KPlQGDKh
uvSUO+nzYiQmH0SiH2wzO3Jlnk+Z6V2p+AQMSuqcZHz/aMKTqKI6OfKbXnY9c3PoKie0jHHej1Lv
we8hCM55P3Bd4jBnHTE7eeAmxTHFJ8NZR3BqqDxzT1i+YPZqUOchcrl28Q3J26enrSz2ecZGUw7v
Ofou5eHQrdTDiBpDWeCNJ27vV/0Qtvm0n4B1GZFxW6Le2PFL+MHnF3SzuwkRVhqKOrVT0sw3tvHv
Q60fc2/RgNyzve2wzWI5DZlaxmNc0KbKYmdnm0aJu7pl3HJHLH54JFD8771d3RJcX4yuOUV94n2x
lnMjrJ8oXWXCKy4vylRIuu8iv7vNTDYqgYvEOmtyQMv7/ZATY6sIx/Oji4yowrBKbpEPS6eWR/pb
CHCb7ep57h+FZFiiHC8glk4B6rmHat9xm4L4xdWuzlkYtokFdhTeTyBJIpYtVeJjcrHajKgDq0qW
/d7LVMzOtsgwFxJeNrtY0cRl0SGzvLVe71yB7Ods7ieKjGAKmNOV8s0Dy1GOLZtScpgfJRDvQPfn
fldjsdcy8eZwscbVbLym3M5tb/63ZA4znYEb0hubdguE6DJM8Dicl96xoqOT2iREYrSAkm48UC19
XjZhVfTnxFpkgEeVOhaWOGXyr+jpz9M7H1gIuC4aTfDuttrFwtTYx9rNoo1ra+gcoXa9nODVvOk1
Nw835lNa0nCR+ArsJdkkKzvMHd7o8x13lugwhUj+Y77uJOhX4qeWpOcoNui+SIEdCEO/Lvqu+vZU
AznCxBoyymNlZvcJej4LctieI3DsgtyTGOxz0x8nF8aERQqK8bS9LY66zB2MgLjTXmaC3FyJ1UYT
hOL9xgQFNWH1NaPLyAG5tXwLs4QMfG0SF9QqqOr2cjZlfaQQWTJiP7NrxWacRHd3TLHsnd1oRM7u
nhtpkh/wiFFPw+cUW/hVKjdsGxBuq0VwNjD4eSMLS1blEYFEoFmkz2T5pWntJUmxvU/Vk+etU1K/
MFyJ5K+BeS6QfiJphcmeuRAEGERF6LPaz5OUQ4soDrfecu/3mNX9dCAURe/Vxlp9B1gOj6Zinyqa
bGc22B8cM6UhRPJOyAZYNU1aBuPEEsz06xdid8+24d2FNLVA9CsCYMAEbpMXlzBiYHKSp9IwX8Q4
5Pz47vrGc7YCSKxsYMa6wNj9ECMICJ42BCmcotylnLBqoeBF8fgjHOgkrsaIs3TAzTB5RjwcyPBN
5LD8TV4HQ4TTemX11XKvsKC2eYt5xHSvLHSpShNUzLUxpQvelcrOwUZ8S21o8MZMaJIuCawMcdgb
08c8HDAr1hmNj+2AhVIRfNhgMYuJJ/yLDLxmbKTW/4KGZNCtFNqGRumyW9a8PYmQmbmOa1gSJQRZ
Rv6u1g5L+tjFVA/5bXwc02Wbcq3f5CgAWV2ufsL+rkVEB9U/tVrLOEiQKFrMHUzuscYN3+zm74Z1
NK7/AVMNjZMg8yo3oH52V60ulQi/e2/rE7/IYa8tFBx5+XQZtV0ja+64i/Vt10kfWH314Y5kIOfk
XNAkyDHH5pW5vKrKb8M/9s2Ub0eVXPSs+RPl83bN8usIDcT7mjNthwP2EYZlkRKBKvlamXkcwZF/
Y1lLKlUP2a1vjHL+sRWNBiXlPZntPkm7+mbZs7dG40W5SY9BuP3IXO2fTKZ96QxHr8Z3kSFNYq8g
2Bdx4QQmvRm75NlfokfJ6N62esQNCrdWw8+18/19oai6SDNJqTOGBj4jK2uhQPO4YlOyJdk3x6fm
WZn7Hvx5tOBWTrjYN256s9kQ9ZGK9lPF/SifD45WRruW5meespE/BMgiQo1k2EEtpPMvTay43q0x
yAXQTBjfJ27L5DFwTZEs6sugRRvoTdVg/c/qg0rY+rXEOYDNHRdMXEw+rUl563wtoAZiNo/zjWwF
8cscG71rHnle3svGLA7MAXeXShIJt72fWBPI9uImtsOjF/OutKFQrFA/H71ptf71PZIEbmevOtTd
dI9T/R4B8yLJII90hz22MDqU0z9mctrGfvaRyeHVSDTIVIfGU7c+GTFv4FTE0pK9Wwut23x97Fqc
+5rkssvCfNW1tq5t/J0yXKN5XKCGzeVXhKGtJsiDDVJ9DQnte9Azp9zmtTt8sTuAY2TwNPXtlxTZ
vuch3nZOStHJQpB3duzDJLiTJ0Z5BYud7TpKpJE0Bopeloz1f1v+I1u/deqFjvqp/qFgOA19wsPB
CkiEr8mNN+XO73U5OKiiu3Z2ts8VAoFHL8SWiqCPvvSfvEX3aDIR3CgI1TSmiy1EYG/+v37XxWM1
Oc271fxh2UCruylwxlTxF5Y5rM42LlIDA0iXTBvHoRq+ccIU1Gylk8WK00QxQIuTcgvYJyunSgpM
pOVofw0tJ5OD6yr1ix0pBv9kNQ4WwpQkbSWXY9eVj74NRIohb4OWFzSud1UO9qW0v2eGRqBaavfE
7T/9L/CHfFgLPlHKgqLha3gyCrCYc8z53lY2bL+cRmXYOx18JuBhGPbF5BPLtaoHv69ukYExmCK0
S9zadwmBqHrVqzbsdapaSq2g5SP2eNmSnjUkjkyHc0doKZpkvXwMRX6nX8UOLNf6TJd6X1ULKJ0R
cIoy/5qd7lAWVR1ntyJPUtPJMHd1kNDMm5UmZNlenAm8axSn+ndJeFNCAqK2K7rj4Bk3DS2ee2tO
P0DDO3uI6Om213X86R9RVBOTRFnQ2CCxxryOZj6feIcEmWOlWxijI6Nk9FP0gheD33BxJpplDnp8
rJ/i2rpqMxugOl8D2LgQ0zaFtlD5L56qxQUvHh6OWT+YgdJ5CSaLB9in45/YG8yzLKX3i+vaJKXp
ZUkYmkdlYWDT1J0CT2eDA/zBwchIx92LRJy8+/yjBzFpoe5SloE6SlaDOiS7qECZyBVFgGGxMXjK
Jo83ppoUMYkMBtIKQ+aYSyo031hkn5HX28e86na6JCiF5/U8ZLq9g6hdB4UqXglaZYmdhhpJggC7
6mrDdSSXkZyjQVFKyRKYTKbu/bq5DtqJvH3XeF/Uqak3LOVq43DMBx7K42YcAa52cVmHmY3HGh3m
KrVFHusi/iytTAQZl+VSM5eLqchetTYL4giwJkHieWcPRrMrogWqnK5fhDvMZ+Z679i5PUXT1V9W
QQdRgXWV07gx9GQ4FLqXbnNk+aOEBry1Fy0GcLAZZ4o15tJut0J3j1wk0BVipNpsnvkH6KkO6yn2
aK1zP2O9W2XIilhcS/k5l2g8zZgiDoOyvlN6bg+dJa6W3j9oFIxp1IXq0IMJIIaZ60XBUj3iO38Y
y5LGsIyWt7qLJCWDMePJVB7stuEgzUn2OVX6xe8RZbN416MBrVg0zgYKyi4vhLvFWfbdsfWYbHDn
yQiejk8HA1ZQ2/BFrfzE9trdlrVO3p+On/1gmddiOhtjRMA06nBaemFd969m3LYnV7mrr7HF9zuV
6wi9bwcy9bJzGkgn8kgK42mhnQKrtK5QglzmXPfp/4Fg6ccXvRv0E9+bX8ifTLAtWwd0KxYG5YAK
I8IS1PqOeJe7sbv+YuZg3mqQDX6iP1mQ5KYShmhEpfW27JAxZiJ+cQsPJhefoOXnQ2z9/Z9rk/gk
Xs0yCqh4hd2HzN8a9GSvdz/NqP8MTv+RUTpVRRS6pF1+mdz2gzjPa6YLKufTcser5EP5HEgdJKFt
FFU1SbSa9sg+5u2Kf0647DurWssDkxcIeukzkfDXBrfrzOvyqKrcxm03PE3Kxt825O/Kqfpgdii6
SypsulpAdooc6jKae8GACqGPBSCLjEgLcV7+4hSLz0jeF4fHIWRZkm9hEP9Mc/xCAIogRvqUxBC7
/AZfULdNIYeRgetpx8iTfyzTQ1XiN6HWUdvUPdoXboY8GIrseSrQ+6iBl5s0q/4AEPuO9JTKkF4z
ApyvV1mfRxNb8MxEeKhsxM6qpRuY1eVf6XavhqkTWQOWgAYdhz5Zwbl1ZsIoMb5wvo6d96nEI7XG
25rPnu6K5CDt/nVZfB0eQIMfHO4YtSNbTfMYOGxxpJtt5sbf/qQtDxyUzypggcXk2PPnrjOHxIhj
ha0+34o0D2J9aYlXqBWUwD224PydHG4cnvdMlvkRBMyNojGaO2rSwbk36sel5cqGSR6gj9Wdot4i
Gm3U22jRniwTIoDlgXfLqiqIKRqY2QMPxJN36Be3JPGmfZcxHfFwfBUYOp8qRqhZZgSjukYL+3L1
vGKVxj3+Xhr/t3TzJ2x/6yEKdZBTu9b7l8tshOXFUy2JdEBUsP+B01ntrXu+52Q8U5fsRMc8N7Nr
gcAEmc98X0q10CMk6MaW5QPxts3ijVRo6uirvmg+BiaAo5zMR0T4cKKRAucpLKgM9tvWU6aOGdZQ
SKPRe4uZbiVhLDsnW/5oOTH/uKeVhN8aqqABBim+WaNfoTMm/hkzgdxqi+ViqI+2Wq1WCZ1XrIor
gjEzGzb/o3j2TT8+84S+uGPxyov3n7BtgDUWR6BH6eUmqR1xjKcWKilG5qHn9C6QYpGFgH816lWX
DQYpMHQEaKhsNnGUF4yCra2GgySqv8/Mdi+yl9qd7A+cl7xjSXR25NrDvCs+Td36x6pGsd4hwmL5
8RuwzGffjx/bhO4J2kOCLBpRIiWJ4Squ9oawX0BUmcD+f31/fG1cTW36BsVeCWhysD4DOTi/mW2Q
Xgcyv6MV7HOyc4EKUARuyWI0oakH8AIvjGjTsnYLuHmynOvwcML/QDsV3q5dWLXOFOrychrUoTmZ
wAMZwME2xMUavVigeiTFiNmjJuUw17fRgfc0T9AkRroPobxUFG5Ol7RA5sX7cCrEjOYQUW1Bufb+
y2ZIDrm+Zqwv6KTRpw+0eULq6Uk4RGS9yb/ShXtMVYJG4nBD83tp7XXZfdkEDnbKzTpegiSH8iaD
ouABYoXCPBdR4Df5fK2oxuX1g2y8yPeIM3DvISa1WhEKYw4p4mLrNSCnVG2ehYzlwURi1sGjvqOs
TA8Jbe4Ml0hUlziQ/qkN6syRwlyYPAOR82L8J5L0jt243CGba0HKyruIzPxq5OZDX9J1asK/yKX5
QqUUBi/09oe4WJDE149V6Nq2jv3vrsbAXjovzjSGTcI5BqXqnfjmfOwMGBHSKaA/34eECRwPtLog
pHK+WqBQCOZDw3fCZOJ3OEXTcRxLupu68bdqyEZnCUHSwqdd3KvqVxvcnVb120VYY4hIMZPCIISA
Ik0PT65zT3bke2WJr3lQ7zImqieH6o30r7bpwdHyYs4Dlli3fORmmbiwn/qBN3fjmGpLi+B1XF99
GVVnkEq/PMJsATxSL6nuhsmVwkXQYvqjTkvOIaMZG55+3iT6+NJnMFb8dnnqKgRDB4uLMbdUpiDM
ExasuJsgLMZ50Kw/o93WCEeJowEvt1+EAF66uETsE/HWj2JXZYSkWqJeSAAXEtcsEM59yWrfirpP
YYtvhqkBbtb4FhnzG9dO2hs83OmexhrRA2BlZ3+NkuqFJHq3y9hkmhePRApO5VzvSyYMYuK8zkir
IgA23V4uj7NSx8no9G3rph8e9WwQAzaLxKBpVMVxSGj6w0CF7rnkIQscH9VcDlxiFvtv0dcvTc0f
ODGX1yg2H71IAyVc2P9SGandqLOvI0v9DVB3tS7nt9lvPqcU7Ig3vIPyISTmEQVcnL3q9NO8aPth
FDAZHPcDyBnOZjYBYJk3umVeEmmCGrTq0M7874Q8oDuw1xcZL/0lHrjHQgdjMyBxOrgQdTX7tajR
ALuGuZoOGXYBlfzQe/ruLRyeYkZUrzTvU4+mXdvNnyUJIF62+Buwc6QZCbrZ9Lh7Ftl3GQ3XzK1C
2HoHHAWPlbV8ytHx+QqXJ0VtM6HZ1ACg9tD6uOW4xtlBqXVnVdGUkGHY2EEDoJiBABYqAAkrTWy0
BnNlWVjtUQwTf4yeOpuIwlDJiCYzbAteSgd4xyLSNfXpsBr/YiG0YPZjayuB6XfAAUCqcxVN5796
/Nh0FILPiORSs48aAHU8AjCFBIvb8pdIWXo0Kg0AH75cpjm89jkRlCwtsFQBc0F1askEF8mXk5m4
HlreFdXgkJeSBDlthXQ+B/HYL6GkJIQvBtvLRK9ehc752SlIRGNV/jhOtC3daghaqFbBmLLP7NcE
4IKeu2UDwyasp0Ok9U6uDfq4AwaoFtgFOX+30UtlbCJu7NgttmpwL23GkqaWvLYbpqt8NNbi8geH
jqd28M9qMO9NFhYZezxBNwBY6DvLHOosYDCSv4L71howISW//TS6Jw2CrP1AqcnRFC9KOO8sg8Yw
jkuikizptjQ1jltTnToM9OS+1TnWCcGVgNBc4zCwLg2iHL8LjpNN1/OAUOu0i6rqXwKypV3ZLX62
vKMQvk7MTNcJFjeQam7QOY90vTNH+553vXoe1J85Ietfj93NmZHABZSYPo9KypAL55C22gOcos+R
YrBTaTxq0nefW2SIpEt+wTWmu5wGKiDmCQCJFzLL04neKowaDndD/hURLi5jEdjCpttAtgHK2s5N
ptdKFzlnEMO2qZ51vTj7zvhoADWHOldAMdf5hMUhdd4KgpJbEGzk9pnTo3Wh1er1hnrdKpQaDiUc
SMXeiHJiKjDwQKpm26JIefb0rNi4/ST2VHt61sgIXqnXJIq1TcOXhnSNyxyaF6yACMgtPU4HDa4z
p+S874b6CvMlh+ckf4DnME8OZLsy6u82S1NuMqJ3BF0ezGFkGYjI00te+0lbhp3UKKktarEx5/hY
AeHKR64gJkIObLwuBLD4ok+i3znV+CYzN71QOJTuesWKQO2BHp0peATjJb/M2GtJuvqwhNT0musT
xpqWS4/vHlyzPjZlfyHkCoRy6tVmpC2Qx6h6g7h0jyMsnJZLKLH3el5C+N7/z9RV1q8m16/mMj/j
7f3B5GdxMDRe0KsJtb55pQXMCHMrJRetsGpAEiqM5IUuK57FnJ3dQCUa/oXycxl4FTlp9BbFyMm1
fjaFek7dbNnnZPaJN7Ybj5agrdUKDFdRSEy2PqTNKYucN8izm3Lm6IqiTyh5SNdrjJuMeRGmUHPi
wX1sDfOtyAgojwWvmjyyAOVnAl3WT8FbDRFpRXSBPOZoiCSId0AKTE27tb92a1l8/1yGGTo8C2+T
UxTBYyL4Pmrdc47Gjfa67gqWp8Jk5WDm9iX2sc6YdF1XI1Taia3tzje10O6TB7Pj/9eC+rfNKrwZ
BnVcDd/43NPSnaG5v1WOuzK1mi3EaqoWNfgsGRYCs/fqrSpxkWV2m+x5vTxVVkz01qO2UfKzTwQb
DdkBC+VLCyKZa4wbYHj/KLX4qXTqdzJujBKTwda3GMttNDvooXbjM3mf/SyRJyoONfTKWQt8dwwh
1l/YbsE/S/ozThOuJ0AwSicebr9tRQyKiyKugDrAHko1CwnrQEf9y1ioQ53hJbaiQawRLF3r8nVH
hsQ10dQeLbOwA1HPcAQBAefOPn74LJMBVF9qM/tuSzc/uxZEM7WP+uTuDtXd4tUtJKSRinPSlPBG
XdoHSrdUCNkq3RVUprIxgLbSgxccbXhGconeatFBWMbtq9uotgQRfkvR7Zu5vPUqeVWdTeJdeHJX
yWs+EPhMrW2v7fTqPOBk2XpLuxYLLO0m93gF2yDvkTXOSLS/+gLzwOnMB0avvTaDeeEFmwKtT+BC
j8iblLQQK/JXKIU/kifHiTrp7Fmb5jT3p6UoP6k3qQEM1H9TourE8chF6nQfLd18G3TjqVnxYWsN
VKpBAkPnntzx3IomCRN9nQ05jQv4MWyPZ/Q4cqzwRpMKNJ4WTlEFaEmmfGcqc+3LVM/LPP0FGlPi
X8FJEjX9rSnbO8m+9yH29yXoaMTGkWvpWAWeYTwulEWWRQfhVzg3hcSzQW/cmNFqCIKCUcS4EMwx
StlHsHSxFqvFrH2i6QqNIjcwv4mJMkuyY/zhCMx6PvPYWolJid2umIpjiR4JBaX4dqeWzy5R9FM0
8VNbAtEoR4020uIPQhZbyu4Ko+1vXrDJMiQki55NN6E0caal4AfEw5lb6t/Ia6515u8M+HKaySvX
dRjyPWo6E/+o5Os0zWdXb9gziwrEHEVMQ1ljbdvjj4DC1ffvAosT0Vj71yi1h0W3/7oM2nZ20xO9
P1OL9Ks4D7e9qr4G65+HqL3zWgtDNKRNZxiNQE02lz49jTBewMX3NfdjyCjxpqytbvESQdWRYzlx
41FHQzfggwxk2+9zy8W4BttVg1jCyU6PoQGiHvthvFs0awkFmN2p6ABCT9nfImN89HR8FK6j0Gnu
Dnz1k/HsoFuyOWd2nIYu7MD7iNaMX0xJLlDX/FvKchXsMqJhZhKABhuIgn92sRWGanEA6/mgb8Z/
Wk+GnY/xPMJTD+pI3DjFCk4/+02xf4Tchzhvcr/O4mE4yRnwvSXfi3mMAOUt73bR/DHp6cT22vlb
g8cp6xnyuyjepr515EPVLlmzZow82nNNQElmx9pJ4uf1pjGIo+KVwAvkoli9Gn7K/65V1FxNdyPT
zktvy5chRSVXfvnQalRaFsa54ugF4/CKfwfucZdzoaU5nMbK00yF3BHb2HOXQQjtbR5XTCmXFLVw
Y/ezftKW9w52PYbobV3edFLVYTbW6cWZoSb4nWvsPCGDlOXO0Khpnwzcr4k/PmSd9UM/2Y9icxkZ
eJorwIO1cYTZRD8rfRG+h281LstQ9hORam3BxuCsDoqo3muJFnatMdwBKD0ZHBZyINSZp6gfThda
hXvjtvehxizE2e6ftKo+lVH9hnbN4hYyR9049cWAxhYlxkklSCyLfKQFlskmmiLerFzz8Cby+cwf
NM4tW6Tq96TnZuEvTjCnWzFzm8ZzJAOrzh9ybt5121LKbGrXASEnLg6Jmri2+9/98NOUvvswZOmW
LNWTdLpLSxVWlFXP0CVWCgR5dOHzG6pAv4x+dB2FjXbGvnTsDbWPEzYZQ3rWqEJGdbCNoBpfUsl3
ZHTQl7rk6NrC3UxADBh44W/l7kCSFRduXll/qdZ04DrzetAThHvd+Qb7io7FIbzB6456AXqFOmjg
Yp14zLqFyyjiRId+B+DAVIGSZooNiEpbb1gfkK0Y5vwtUnRJmw4UqNLFniKdD6b+5hkFPp1b/zjX
6SoD6kfUJbll2yGOg4moESePSDLlGcRYHnJY6dS791S0gzwC35g+u0ZG1wFX4wL/+yFyuDOx8g4A
bbtsvGFxiISPrOAPd4oj9ZJM8nUpfOPi1S77oQbErOGZy9la/6IKtzzSGEZQxPavXj3418wcTjXo
2HM2Lb/EDtNj25Qj0H8i2IxhZwa36Wxr0xL4Ao4zMxi4WI86BI3s2otCT31kwwbKP7dXk2BAw/mN
zm+Yv+CczhVGojMox/ceAs4+o1r3kti1wrDVpFTYwVwSVnLXiz/LkGOT9iA8MqzueLUSOKayY5PS
/o470n6YITSv/o1vJ7pDdf7s4aGfnCIJoO/eY93nZtN+eQPHr64T9O1HlgVlRu69j7rLkhgIrTnA
Su5tRHcnzcOAfFxcQ21hdto7Pe/BzgprS3tYttV4hQR1PKQX2F/0eOX9MTHsG0YFN4j4NSC11i+Z
hgCKRG6D0Pah6r34HaczHwPlhODXy1mxE1RwiaFQ4IOv3hP9FnHZ2JXCs06IUzvNU9aaSvirDFZb
82jM2wXaqipxBuHHVZB/TN4rqX41M1qc7VE89TgT46p/MPQ/0Ha4rOumux0dMmZtzbkzNifostVO
x3K8bbnls0zg1VjryFdDXXzaDLppwgsZgz5dOx7m6WpOLmXkhG450JBWAMbWG7Ul8/ks8JNsQbA+
TUY08HNG+dlISdyQOoiJpffpXkGI4FDmRr3WI5gjUmcJJJzZe972Lv+sxGXt2Cqup0Pmv9KbAQFS
VP2xGLW98PCUmPb0NknogSk1cTCL3ZFxX2B2crjNmKXAWAqTzoKY53aF3FEJGFA/CZ+cKoHQgXy1
7YRusQvDnZ7kMT+RngLa/WMr3GYm81MFx5NXK/ZOFXXHlkTSthFHtM3ybAh5Ga1lOYlVc7Mt42JY
JSoo0HN3NXjBhwwq4WpBt0Rl6OJluTUR+02JOy9T/ETT4O+w6vmSt8CQz+Gcjv6ly2HHJAiR5nBI
Zv7kyWCVe5wxhzxP2AhF6rmbgMyUVYLH+jiaTBfdZG/RD6ejvXhwoIejxf4um5W2ExPxlMps7i3A
RtHSM1Rqbc+0mfP2W3QsQGy7bH96JWmGzuPklKZMFGE4XQmDEHifpncRd40sbCdKFvAJeFCK0lXy
6kQYsbze8EljjMo5JVV3QAZG4VEYcoiLZriEdEYxQvIst2CvUk9IWYGBlvUTsUGi5JdfrJkOd19N
JV8VAAcx9DZHcCrxjqRnzraroy6TL5HI8ppkS9gPM+BGk6tE2tpZ0Pb+kRoPzCHwCvZpPf1rB3vX
LOarbuRPGXuBvStQ/GRWr0d2caY1CB2vixkA7H9ZP+4yYRNto48Ji/FIQbDM7uQ9tit4Bl/Spz0J
xL97rvnET/ILbSMcfvgYI7t94v7CgGvDJdAqfOC2xSNmPkR2tV/gcWrcjUNjeeQqXgdt5doYpzhn
9SOCK44huwH1m+oXlKQLLbXcVDrgjg4AbczqxnFRX4liYSYbzpSOVEfu5s/U8LpYssEJ2zkDabM8
mTZVwSztsPtpbGbEfGN/H9h2uvaPPc6ELJkOqpPwilvnLqxtzDELzJoDTrNmEaDC0jtbKJhdnYJ5
EJ975bvQHo2VC4nUY6bZL21GlDJbLRRgjyxo9cuJmR49PtoMX59w0xBsMx6x7s1SPGOVbb3Birn6
XqTf9qaLuhqPzhvn+r4atHzrzG6ySwlI8hoNphSfY5LY7R4B6NHVxvdCJlASxvGUSuehhRRqJ0yB
hlx9uQtWSTqwSXErbGhc94O2oTzHbj/FQpkEu5RwIACGpPJb5iWsqdQUcFtRMKYO24XyiyMLdPy7
4KvCeV5jpsMh9lDE1yhRkntF6Dag43In+i2n5HedoKeCmyKG63ifCUxdEWwT2m6Y2odq72TMycui
PdS1+bFg5vdafz6M2DXIiLInYqcP7HTMKAbGXjSYxjEy6FfDb03iM4EXSsuVBVI0nyj9MEH7lOjt
8HrTV2GBUJrjR6NsupNp++85u0tlgTuLV47TAicLe+jG0luSqL0C0zZbHiGfH09HLRAdVnJ/+Wg7
9iLtitpyHBNmFVWNxIijU2RZT2af3gaD+Cnl3B/6aP74NnKL1WFqNeNSO1qW+zBHtuRLBGPR0DBS
tSjGPevPUfZ3+uymS1Ore593DbtIb7mVeF5vZpZ/9XgDT///O2+tp9AG0MHj/zNdjfl7sAUBP6zH
8Ik0vqON+zGT1jvlhJLugPuWAzBukKzrU7b4mKBrd84uscb1YQNxBoOf750g+CTXwQB4NLQwRJL0
0VklTZMY91ey+jR1OLh+Ac+k49rT6brCuubEe5I49mmkJPtKOANacfbZeUw7CEpVgcf9p9L7t2ko
9e/Y7RnTdPnE0U+1UT9RHWOxfBjWKhH6m9TdkA96HRWXQcYPDCKUb1Ay0FmN/2rTRSLWUhJ3/Uts
xtc076pz09LfMawlJrTtpsQrWHQtYOZTrz/DcwMI7+XsZtTzZPdEnlYcqQd+HdumsRtFWrBR07ww
Q9OBbItBrvZoenVXlbQtAOdZM8NFKjhUrKtdpm86vSw1JlfD+a7XvpYOX37RVghvKwyVShe3S4zt
VNMYD6skCSBV/Sxu9q/2+lNeyQeXnfJttAacinG860l47TyDdr6UxWqasoIpHhIcJMKjCNgvV6fp
ZPFQJTCbKKORaymNUw07HQdWpJhsZjWwfl8rbFIE6wdK1Sh9NZJ7vBbdyLXyxnOd4hX+MlsaAYM/
m9iGZS2qO5NNzry1JLdBeg3zaPNRO2Z2RjOKYDqbzVMnfLpRtH74C5f/YKx1PA69POoKnPPqruOj
8UrW7XkBb+OPaJvO3MKacN/6teTHa4YbRqpDptnPZoRTpHEYKRbZvPadfU/MBEMPnUG0dR2aiteh
UNvJt864aLRNEuN9qIsKCUcNW9qpPj0jo7d6rSSKrLcEjQ/UizUd4qord1wkWMwvmBpA7Zolhhj2
XQ1VR5jZuDzwYXJM7CLroYuwffETb3yFQdTiWBAP620h5au37fz6hD+KZaZJRwNFKaEgxhQqE37k
Wr2k1d55ZZrTyEQDIp8/I2c1ICoos3xyaG8qJ67CgMc/1takbk5czDwj3TvOr8KzbPFA5Hj8DhW1
DJGI1yct1q70QgPd0OwLFRjc1sfqcZkgvHvj2NyamdLCbMy+xpZvwJaAkTyy3I59yBwTi3SNbDWk
SG0ryuaPleOB6EbarKJ17h5mFnkdu22cJdqDTDvnyIq5WBux4DnrdOL6TNw1N4zaRRtp3zqM8R9a
lTe7ZWnak8m20GuLh8Y0CIis/Vu5zSqxsO8QKTzMW5gkYUxdpsY5YYAT57lsvxIelR0zL54szsgI
4g0CD07xZbnXmcc+xSUOU/KVCwo97gPqD8L/uDuT3ciRbcv+SuHNeWFGY2Mc1Bu4vG/UtzEhFFKI
fd/z62sxL+pVpiorEm9awEXczAxI7k4nzY6ds/fa0tPxRkgm481wy9d6Q7TRp89s/MyA76GDardv
rPFuHLlta0oCDp/jQpeXGg/uW1ioj6FjpW7rRlzLvmZCPlFwcIa4sKfNNwQfe+PaNqzXzhrfq2CZ
rvhG9hAzzzuTFUpmu36jytPvMf8w+JV5GP0824Ws2WfsL+F6JLsd+ZJNMjKoI0SJT+GSzJzqnuNM
cGbMwlPkD+iyy+CqNWFci0HsS2tyOaOoq1jjm/Y6QR5PLdq7CVTLdmYeQx1UjqdpargvnfcIoyLP
opZPeJiw4NAhsQUKMxgTq8lS6V2AG598KSYK8yB2vpjwNTLK6mpw9LgrFr5V9FiZ7cjWiTqniZCb
+S4nWeWVyCMN/51TXl+xic2bsNcg6uKQQFNylAmb6e4oTOlK2AN1JR3eks3HJwHz6EsPuVsNF8Ft
5EkXobfuwvjWjUr6mrIBCTO3QGSvLOESpNWRqSkKnd8nrnvus3a6ErKb9sOMYNyc3eAwzjj7ZmuQ
tN8pJKJwiC/saKc0UwUPAsdX1h6DGSjm8tGz4vWQ+c1JBINalbMBr3ou1CmEF03fo+rundgmMZ2A
1IhD7ZMzO+Jip+KXg0r/6M9OvLFS4w0YrHkdU7vibB44R9TT0bJrlihgbaCPr0y/ZnIy78m4D8jS
A3BX5ZnPoJB2t8j8/qKzqr9YHumRFgEh+9K34pumqhBZhbuQ7AmExqI71uTlZK7lH4lNw3taG3rt
ZkwciGX3r9oyT3amR23u0dRaJXWTXovyTeadOjOxr44DRiCvS/uzHfnBuZ3TUxx4d4ZDxoIrm7sK
ifshzST1QYADLQp3HAbYcqhBQwLA3moteFqy+qbsW+rxNlmnXs+MAF7wuZXJ24gV7iB9ol2UYArf
IKdaB32QrAXK1tH1AcRZVEZ+4Z5Q8vWUNFZySH7R9w1Ro1avE7E8D8aFGFp5bLA0c+xEp4EZFJFS
7X3V+JdvEpPdyCC7ac6SN6Tb73/wasdpoiVlpqCG5HBbpnKEXR35O1W1zL6T+CKDBAtTwO49TRnn
kChYh01ab5uJATzTQ8jwjjjlKKhx/ccJJ8fROxFsk8ASKXqKDpYhuEwesQ7kFEmzi/dWxwILf/W6
mrgjgNhuA7SESDvhJS86YT9z651JpOA6sZ5h9jecAKK9Zw7HMOvSE7nxb20LS2QkdKNg/HIxPLl3
JhMbVvM0mBPExKWN5mbJ2R7HH3bVb1xlomUtzYaVALcdp8EVrVUgpW55O9c/qUJp504Iv0IHFSq8
XK+Fo9S2YJbLcnhFRs1xuIofqj6/lzCZYavFTBgZn3gJdoAoZGuwONlMwV3RspNWcrBPNAtWPS7y
H4OwvjrHdrZ1NVAnUE711w7a0qU5fEKN8qZc58AkDPooFy/Mpi2ARXjXmvc7uBhXm+ArdMCgllTD
JuAD3XCiZsbxVpbOI9Sg6zZeYrokqlQUaLRrnRGsIyVL11SfDkkoYFeLTxqDiUGLyU4mIs1cCI1L
dGMCEthCX2lGNr0NWSx6YCq2GJDtKqoY02rFHZLm1A1I09IGHYhk9iXa/hpQ7VPokf9eIUIeElws
ho8EL3WBB+gGN08J6bY2w9sKhWqPCQecpvqcbevGtOe3HoteoKIvq1R3Qzusytr5EaaIL7zJfXQw
q3jueK8KH8969HMO/fe6ZqbIZKtc1RJdQNv8lNbF87ubeElQJQ+G+Vc5/JxVcUeU348Fe2HU9K6a
7OzXPdeGaf2qrdrDTBRFMTgHnLeveoq9VW26BAY0/mNkowcCp913SbMO0QiuLGe64zijbdJUQnEQ
wi+YXq/tmpGSnf4imiVd3PWsSqjTkekCWZzOFmFz61Ya1io2cAko06G9MrSveoCMvNw15oz2fCTc
YagfNROaGTVkaUHikVN0xPyyT3Bo0TJymcagiq66dsNZrL0yiErbhCQZo4jZIEhkv/BJRI4r2hAG
kljymq5yZkLrwHT0lcLr0FMB3Sbh81jPuDs7jORlNqNOwJi5Mjx7Cy0wXXPcX0vvwS2gBtY2w9gm
sRbMgH5wj2N2mCqL201iCcvtO9gS19oGfzwKunJlbpcbiA9LIM3acIJHWXcVsy/i2Hp9NGcDxvoi
4oRCIzijAu75YTHixzcCwt8eFdMND4EI2xuxm6LdZdE9pJizZbjyUM9xSMHdmQQDDOEd0ShX/QIp
rHJnQl/WppyDyTPL5+IJREp2SytJaLFsnJwFmaJAXo9ujUahigg7Y03OR0ViYfBVC5r7cD/uzbii
InMNitT43enRFJilWKoCYqHBUVoHKh9sO3uOpfNyDNUnO5yQ83OXzGEQbKUztI/5MO/nsL2jpnzu
eGgCNKbQCkiRDHOL1E0AN1fNNLbrgK4Up8K4pK8K66BGc3qxhhHfFXkulKo8hYDuLQZzScZwQhNw
/crx7wqKT/duBequCgnSyRLvYJstn2vMjq37UDGDPc6qNDNiLnnfLkK5jRugeMR/YPQrVj5cYtAM
SnqJTNr3cRZo8v/GswKtG/2qmuRAWxCvoKIXYHs35gj5yIYSukIBeOsiVLJaTNBh4T6RdU7L1tWb
ybKeuhEFUduH3VHgYblleHc7GNNwVeLLWbd5e28ATW2V2EYZxNf5Mtp0X6bxNjzyXW0FHg0i2tTG
NbEQ9wdbtQ/NOD9a9OLWCLc+PIUoR1ZPfYPrYlD0OYb0AU4/WrDS3szs5IhvjEfWM1KJjOBZBU2C
DFigd4/IKwPhPbPCr1xhfHklhz06Be+dyE4hlr8or27jqj+41fzhudNOoRiFNJZ8iTK7DrDy7Bog
xJUw8EEyL6s6fWoZ0F5cJ7jR9JT3EOKvdVWH1wQpEWMInaTzXYpQekYn+cZAl9p/7NW2h5t7Afu7
aUzGQKFtaZrnvOG5dtrz2BO61t4Y0Hae0jaOybxnTBgl/HAcLo5RB2YB6w2FCupPyArCv4mBCVec
MnZdwKVGcPSa6SE5m3R6MT54cNOzdA865ewZoj7qFIBrPtJ8sirv4jLb9Tm3cWrS4mTbnD7c0nyY
UiEOtBHfq7DeEPaXbYLRQqeHqnlsh0sfpI+y8PHl2SNigUKVZyvN5uNI6s0yffuMg5yjJyM36AVw
Xx0mYZa9i+vK5LlZpnQo6nqHgMqKE7oUw3iuULSR0At5V/Ethd1wxepOWxS47z0fdSv8pWjDs3io
6uGGPnHxaAEPsL0ovon7e6Ed/+g2GffkkgtE68o+ee1cbLUKkIylxcYhTvpZ+uaHqD0Sm4LyyUah
p4jm4SlFPFIlNv6tSBEtgm5fRzd2HmQ/BJSVtQ7t7FCOGTEhSbrszeKY1um8H4fgtlQiOhLBK8n2
mI5zw3cBecbeRTbHPDJS3DMi355B/I2nnFMwyVe6DP0+aAEYl2nB1fM4k/TTzNKKIm7BUVLTA/xe
4Ueh54DegvbQJMcvFYtD56f0eASLJzqms2y6DQkh+7gzIQ0aHVxehpiQQ2CLowhQDk+pWW3ccV4N
ogaPQXTlnjeM3gmE7V6kGckkcW9fT6SbE6olfsyQcR3APxDKZ3x37nQeW7UHgvaBRGJ8Lt34rqqd
D3qS095L05eAsdBVYEbJMW7k3chifVKe8TVa7Xteu+NlHBu5DWb7gdM8oiQzS6Hhil+uxemkNQvG
W72nkO6LxfGM57tGq3BqZLaOWC+wx+nHyZXmznLKnaxCi82kjy5e5j4bvR1eB9P1uEhsZOnccP5j
l4uLET1BGl+z2ezToUh3bbnEnS/1MZieATkhYWKRMByQDTTsRaLAWNfRqSPBq6t661Zwt2/c3HU3
unUxikfpue/s5N9/5JwBmI0bw8p0rWSDfuqjRpz/4sSpvU4Zf2OvtSF14rZvkcBs+qxIH8yIOVxZ
ntqqm+DpPSYZwS7R8gfddjOrprPDPbrHxBVuOt9nn1hSWb2W4S+QomhdK8rGMmlQiPt5e0kabLuF
027Hof40Eyc51tE1WR3YqqrmV5i3NaYbGjX4chSWqnVKc7ar63XNuO4xt5ap0aiONZExGEBIRYHr
0l4nbfBeccvrPrhSlkKKDcyhKxJ5JbX/RD7LJm1wDBAXAyC0WERtHYujp3ZDY7yAP4pi8Sa8OmGY
TmibYX7gs8wHmjuqFd62txukKNSXWUfzfgCt3JAhsCJms8f33NUkupo8DmJeI/CSvxbYOzOBExv8
ovxV06+sV+5JRQGZ34lTb1M4FHj3VX/rge0+CExxVijgU4f6zlANx6oudHYJ7QZ6z82tiXaMMDfv
3jdq7zwF5svyQNO6Hp+7xkE2qZvd4BXBxXazajf0VMdphXLHf3N0cDd72DJTpnIbT5awHmQaXSwW
vAxfdBca+mx6Ak2fSFHaQ2gJdUZHA9CFZ46SKDd29hyTD2SD7GoMcIs7cXMZZ3x5jYw/RM5csIF3
ymN7QjOlT55CjDuI8lYWyHJDouWYAZVQmGqDnjaknC4PMGAagGSZTp4N1Ji0wNMP20weiH7gO4X3
1xJ1ZUscjJTRT6M/RjuyoT76UicHydcI5xE8syWJwHIcppitPjZM7amxu34LxsG+ihplH3RyVKS6
D3dhdE9NNa35RKi6fNc+mYZz7jgp4zR6N8OvppofZF3fhvRoSyIUaffwR9h4W0SQgLWvcq/44TTI
tTWijqe1oGnQZYFxQHHZHQoU0+6GKs2/tWIEb0BNd1VGEy2KMDkI5ADtZJq73PkMiPlkqPlSYGLZ
aNE0ODzFKbBQbTcuNoCQ/knZ2WeMDf4t+2ZWKeZIGTruNkzPkZnTwHlsIKvRSoyv3dneuy4nh9Ah
zXVob6tgQVlNC4zivaiZSbSLUj5CexyQnTEHPg+5NKtbPdChBkEw4FZk98vLjR+6C23m0Sr5GwDX
em/ZrwyXKTlye8Pk+ysO0Zch/ljHlbntioECbORDkGvisZabV4VtrieHirPCncaazFwgIGErvnFz
B9FNCIfKTIDv8bt2IghRi7Hwl/J+mpkoVCMpg7awf96LTSd4K9DScQQ6QNtEtBRVjWYYGvBLSabf
NVWwr0vmOf4A+KSeEDnbI4CI1HvvNQieUQavzYzviBiCjCOM+5pJ3I3+KK5gvHwUkULzOZ9SgvRW
vdsBRELxFxug7a0Okypg9QckSBuv6j7hjTF613AlQFE4TTow2caHOdX+VxG4t7VMH5m5oG7KflSD
itAzQoQgEgvtAIevNHT3PeCGq5n5EiXLmvQFjiEg4s2GIT/RfsCC1lTmNPV08zMuqbngbcHf9bDa
OS29Quuu9TnP+jkjlkAwcY7YxUuXk0vJelS3AODGGaW6zla0BOiQTs5nk40PdjFx+ORQPdXVCurQ
kulTvAySJW5yk2IVhOE7RWI38tcMgm8Cw3C3IkQOPJqsXjicrvppQmCRPs/mVG/HmrQ3i1GbnXHO
yKFArRqzh/RXcZJpzeymNbEQuGhDfSY0OP/4g9ifa8sLz0WAqC7oISfGXr/Nov65B34rS648E/d0
CuODR5+L6JsgnkdCmkgyaubytp+XH5mgIdtU3fgqqVrblpSjrhOICKytxWEmKFpcwiAhJW3jvjN+
hV18lkBfgRYPZvbFM3PGnA/QLIfoQv1x+T2H8w/iZZFOQZEfPv/nfyysZ09YtCNoN5sWTrCF//sn
QHeI/6ksw0rvel+NG99rALoB2utl8MFTfjWRi3WFWAnV3gLAakR0HtrmNlfOK3SLz0WpfOWMSKCH
2jq61N/I2Hdm+ahcc8mELI9Ygy/oIKKrufhZhMMbW+V9kvTQsbPiTrTtBhoKRSJSBnYWr9Q/e3mC
zdn8A8ZYqv+b4coH1Y4poGKbptTfQL8zayZZuaPeUWmnKx9Y+4qoeVJKbcQ6yAEQ6r32deMQt5Fh
NOtLgVADA71R2DADeu7t2r4EXbNnUsTEcwEhk429V/TBONDld0XOeET5TM5hstFiNNfOXP5EV5GW
BeAVulZkJrcBDtuafr5M6pwlqDipwjmmLQ9NXT2kxIlfjQuNpHGSu16lbyB0Xo10uBkMY7mNaJ8w
CcQL4T/P/MoVg9pTFGENmQYEe0lYkQRq4POQQ020AI/UDdXG0Sp2pgCu2Cn7vp8TXjxUR0N5CLMJ
BGL1yh9QwJ5QIOLnNGLmHi3/dVJ7qj1S8lh3Ki/wuGUZ5+vo+Y8Hp7QBMYItIpVDv2BcgDe0DQgL
OliQb0HarGvDOWSuM67cGP1Ck7YPaasOCD1dGp/4VkBpOSp8aZz2eo6TL8A5X3kVf5QCB2HM46sy
8si0Ox1EwKCiMnawyOBTONyJZpzepN60bZz4B3kqa7fFQ1UtM8+hJy6GIJMV03T6H6b55EqAAOmj
RZLk4q7RPcCuysCkMPZ3QyRe4OOhoKQVwromPsamKjc6c6huTOsYCl5R8Yljuf39U/cHzPrbU+dZ
woPXT59JMU3861OX5Y3FDWnB3tX+KpupK0qanHBCBF0SVO6Y/RxIGdln0dT+DpMqtjC2dI0uG0dk
RZZE9zm7mbmuXbrIiwfUJ3qXIxC+5vSrkXWDqcx5wXsNAsXBuOFFe6dGu2GSx7kOQQJlGF+ZIvMb
CjyyxoI8GFP+yq6+cqGmTWukJ0wU817UTCjway8mqeLZiQNenM1htP1Xd+we/cWKUoIQvmJExDYB
ZRNUCx+jbo5igav5JRpxt8iWC3vwbODaFv1Wk0+qM5hDkyMBplCY/v4K23/zuHu2JA1B8yeYYRIO
/ryuRXnvg1KsvV3dvIZ99CLLY2q0p8lh2BaHtH6kJN0bjtgBtiFoXatbG0nAsF9OguLRehsaDsFu
nyN/TNZt34PeC4MPz6ap0xlMOIsYhkNZPjPTo4027t2o/wgintD03W5giMrgomprD63uWDbtS55x
53rSfdHmsB8cLgzGYCxiYAFs4aNuITZ82Tsp+mEyuumaLsqBd/uRlojdqvhHlFMd6agmj7L/9fuL
tYROfKcxg8pxNAsjuFDs4n+9WIFJeIp0Mm83msWPScUfElkhoNrnH+TRU1IwNIYNnv6YBv9LWyNj
bJDAwGaJPENOLuz+5fdvyP0bTrPnWaZYFmspPPntDZUxDwc9H2/nIgRjeBO96/QhTSBGkcBaDcMx
F8bb3APwnEN9yP1jV9YPxElQZplLgjKq4zLl8ZiU+gByasYhXYASv0xnbpKRR4AJ148oK4/WAuW0
TKimvrZfFfQOYUDtB93/mfyKo4FyLO1fMl0ci2TAZ8d+t+4aklPxQK69KXs0Cx9UToWpfzHQpeYF
Bsaw9gAqrnqTdIjL2N4PgVvfzY1/GTIAno7BgHxQ9ZXxmWvMWRBnX2aSgy7oBIVchN9BSmmTeWtF
3mGWp+dloVMV91tvRW8B2W8rV5JwEE5sSnwz0Od+DKX9EJbz6++/B+s7Hd8VzLZsdIdgauFFqm9h
C+gyZwjwrFMF73JNCDLZFOBtR9pjrZucy+TeqtK7KIo+IMAeJpH/jH0q+pQQBmuIq6txwSsz9MhX
eIBXpsEpIIYAG03c4CzHUQceGuWCGjQyd22vm9aaliSDzRL2RAn31DuU00RefGQp7k+jKu5GWgRr
uKob9G/6yomCm2Z5OGE2cSFK/e91ZAmD+T+JC6TB8O//FSjz7V//87HI+N/3PJk//8R/XqL/z6Jp
XE8oc/m6/9/hNBAH3+v39s/BNP/1U/+OpnGtf1muTY2Jhd9d1mEe439H0zj6X0zBkSkI2xOESizV
Wl7UfwTQWP+ip2Rzx7l84/wMb+J/Z9OIf0npKi2kRQXHKcL672TTfF/0QC+7gE4k0S+SVcb9VhB6
ZtRzJBrdTYvsfJFbTNOLh055HSsOEn+6Mrf/3tn/R95lt0WUt83//I9lvfrzfi88TUCPSxCO65h8
uG+v1TjCiYcgx1wwVMVPoxqLbRnNWCASZlW7IENy9PsX/GOF/P6KDtde8wR7SupvKyjY5URDiiTd
U2IFYcAkUugZRpgNq5xydd25vfvCwHxRbcS2XJzTtCDyScldbvXRYTSs4CQrKPmkP4prIxnoO8kx
Kf/hACK/L/XLpeELhwrEreAK99tGDbGNUnoEO0cF412o36nAnVab4MndgsMGBQ1uPMQNrqibHz09
M0CffJ33uGuSJ0bb7dKYKb5+f/3M5WW/Xz9XwXmVFGncid9WPterRBl7k0N4Xmld2iFNCCFDrvpF
pyI6DaaBySdP+pNI4uEpa2O9ZpXXe5Sy7gsG1AwzfXiSEqhKaADgCoqj7yE7h8q4eOQiL/k0rHo6
KOZd+5SEn59dIJNdhsr2/vefRIrvoTHLFdYuz42JB0nz/3/d3XWE+gWIL7yMLg3PVIHAN0ZPHnGY
4v2bcgxSIqWE7PKuvjeQcH/Cc1wEwlkOZCet2HmHkMSRYtMu7DbqY0awXfBueCkj1FjuAxHfFEAI
ozmvofqocdvl2Ce9wY0ucz3TUgrnW/Dj6znMnmLLlo+JivdtHu2NyW1XccP5ubTRgam4ghtLu6hc
GGkdU3wObacaTGfXn2zvrq/0S9LCUYgXJVUxmQ9d7ZymPj9qjTxpnragrHBDMvupGKNKIs9BRQ7d
cB11wWMe3bfAZI9MlGB7+qc0T51VPrQ3bSReG+mOkAKp7rzpIxiWtNqGvXjKsLNqvjTG4vNzUXan
0HMAc+mt61o/aQ9+hhqU5hw+xlVzAjFwpU15VkW0nUxAn04XbksaZVepUNCrxk9ncFEPKztcVzI5
z7N/34KYXoVZTivLpe3dTYyDiUZQF9V1zMQDRBkhZA9Vnmz8TZc2znhOQ2WKk0R4uCBqyhaWf4AU
7h/yMv7Y3b89A67ADK+gqEvlON/WkNLNYEY0iLOlrzIy7EB4F/Egztok+iiDPAcHyXjwCnDFGxcJ
WrOhmTx8OVVa/xyrrKf32RufniCbAdxgsImJrOVU2mbZGlFCeYtwqNlTxBWvwZynahuU2fTpdYN8
6ErSZEjtNl4l09uzmKflQEsy5Qo7mL1xSQw86aSLEb844p8emL959FmHlu1Pw2xkAfjr81JqUfbu
8uirypsudkIg59VSkB5KtrBbSHDetpJY6nwUjndmVNfnzJsBEQ2uUR7lbOmntG/qL9s35M/fP8t/
s40QyuVpk+/CYab2rVlDEz/rU3uwN2ifFot38RX20wEIHtUUBeTvX+xvLoO2PJP+OUmZkp3rr5eh
CE1n0FNrb9Dbua8BuHkYw+KfsnX+9iP96VW+LU6pjgkGULW9wfwe/eLEWJxJ1CVKVdmA3602n7a/
/1jye03L9SPOivbG0gUipuLbReQOjcvSrGwcMco8jTqh32I3XQx+c7afdWGVwPuBeXNMzsQr4q/8
Fu9evf7vvw2SroAGIMywLf7x2+XFbFpWoY3NLCDo3R+dZ9PGCB84XnaFNphMgKAL1kgtetxDYAgw
iPzDO/h+RLa1pJay8Whx7hPaXf7+T60/KLxSgxZ1NilYjsXd03SXimRwPOiFpgoaIKJ2UB+cuEfo
kMwRVYJs/K3Xadg7v38z34sxW2uajxQAlvRYu9RSJfzpvcwW0LPO4RYLgzTZOAvSOS+hBIcS18nv
X+r7HUeZQcFhKZZHwn5t/e37D2ffTN3OYMyYOsGxTWMX8fc4XFTjd3uukvdP15k9lnf/54XUETYr
CnUfq6hrU2z+9dMNJsrwTA7Ipvxqum0Ca7jy/HF4NaICiXmKfnGTDao6sJROLYyA7gSEtV4nk/Q3
qKzdHbXFMqUb4ZlG9bBvk1rcNKGHHdxLZpxE7AnQa2ncs3zEO00DBqysA2x2MtLowyxTPHtNptEh
GS2kK2kd/cCbnqc/goYMiQWLCEPOy4U5VxeEX+EnVyi8buEY/spaZb1hv3C2VWT/ansxfXgGZp3B
9Mn/mx0sYQY9yboYCwJcsoC7pnb7XdxC9xlTm1ZiqNJrFGb50VIhjRGIqsuRHDUoRvR5FaGsfczC
jJa8SjDCZC4qVxnIdVtmFnPqOQYhPFctc9fRIgqRLo37RGcpMVDXyIg5Stxm2PjIED6KdKjPpXLG
L5cgHQbiG0CBgA9HGJidIrwhphB9jlA6bCEuTmdhh8W26dr+4puVBAsSqzt4GIKOr6+6D9Q/NPeX
9nTYCPNMwdBtc+nPV32CsBJUL/wWr7D1dawzklDm1L5te5195s3c3IxNQ4u2ZORzHcx+s0cTEa/s
vjGPTarlK1Lm9CVnfA1gmlPvfZUm/a2RpB1Ez0CE9hWTimkd1v1iDmn6O+VP3RMSRzTR0s0fp3ks
9iWMw2ujZKA0j7WBhJhZNOEjsC+ECfS9ykgsm53y2p9hoyQD2UmdpeW74RORYddRd0lns2WohjGC
gYz6MTIVhKfhNq9xYOBznuburfZDoH9T4h/72E0oqpKClkrRP5pA1r4cMj2eU13g32XOKM3WeMH9
V11mgMoPRqH6txrZ6sc4ofnfTrlZQXS2rZieSzAYBKFosRmk+ysngBO4er0Y+QZzxYghfBvtjpmi
xW17CX2ne6qndFxro083pZ+bzMJ0fB7GBsQycoq96BuNj6SIr2w1kT/jheObVy2s/Q6cN1FgM4L5
cMCVlUxnO9D5Ia0Hlhu7gfGbQrrBFTojsRTzcGUsGHsop+FDPzJ47sclqYcMsxu/KZPNBNkKveVo
X9oUg0GUtfCaC6A6eanmm7qwgmNThA2ebQxpJzjpyTOn43zHvFMyxG5BU3jDcMWwp7ouRqb3nk2+
rvXHC5tZ+VJUYX9bWbplNJHHWyyCE7BBD3qfNzVPYSCCo4Oc+xboc3pnuRluHKcZz2bQvtZpPN2H
aRQeCkVstt8neuPnEMhL3TEINEbzQw0xFbEmGbzFkAywtmmvTSNDbOVzZRwyQhzr2M6k0CPSxGuw
qjMf5T6yuR3zvfEadQ1j/SkyP5PC8O8mrHU1/Z4qOGWsuIRxJpV7iOOg2IYJGJqpq8kgtyrsWmHi
bCqQEPs0IuCqCcf+Aj7VQ2HRqeYmlEiHUerUrf3IjLLh5drQ3BPnnF8HnRfuWnOQV+GgGNZ2CQbT
kSMtDbbKMDYCichnoQyeHxlVWyu027MFb2ZT1NZ7lSOOyH27o08u6oMwpfsWeqLeS/IknvGZk8KM
qBQ0sETn3JlGdFK2bLeMimb4E2X47kkjPqYplg8SARCrY7DeRYmwzqYoYLsgKMKwpYACJrDnLg0x
JzVNvql5RMICANaQsKfNgsFTHKh7J0j0qazT6TQZWfAuxgJtE8PVY1Ta1eu4mKg8M5X3Pdb4k4GP
e5OEZryz6jb6oQt75g6tJ/JIyuyBIaMHIsTyrzFMFRcac/1L3ubBq93W/XXKrf1mTJzaOyU4x8ne
LG6zQA1nwuytDRsKBzbJoQ7eC+HUFZ5NLUcW+n5e91NxiXpRov+qohPSS/qpmpDcUy+1sfNCPOhM
wCkNc6RIKGYMjXAjhRoUB4P1YafKOCfg7TaNl0RnEuDB0EU9vrWhE+ajG9aAFHO73hsjzDePiLJd
lkFrQZhd5KjIRA+cylXpeJjijLPcTC7eW97OaPBEOn/yZTGRCAyJQEMoq7zEQT8fci1ecrJBNiGn
8hejNNorpRwFtThwbXxEdf7g0NwAJRkmr0kWuV+96gXuj6w9TAHy2mrQ7q7CJchemMTiqUim7hpN
e/DEOcGBo+fUOHh5hOi+Nn19bSnPf3ZrV97Xqp/PkiDwIxAHH9HV2Hw2diQyqGth+Djkc3BrCMv+
pUbhfYBzy48myuBNAbfmJH2Nr9zJQZQFtjNfN8kwv1Wjmt4JtsnvtMiROzHgGi6j1s5BGuO8xXxL
D5ZvC7vuCEUe92J5CkJNknputV8MCtBRe7rZW8ZEKK87K9iPmPfJL8clgPNCv3J08S9+hoCT7vcg
TjxLAkGCgcrQbuhd15UbEK2uEKnmCfXJCmy7sY4J7XmLVZQ/93psgvVUFFWNH8xYPIl+bT8MXatO
Ccza6yRM+q3IiGcpJ5TeJBcY9puV58V2bmXxOvl5cmQCYj0yUu7R+8PXsbMWWxcKHl7Um2O1YR3A
XQ1uc74ZExpsaygE5M3U7cIKjdMjVqLh0JrRoovN+viAU7LbOgpqywqYgEufpRuIojA5Y5wTnZLI
YRPNUFDDHq18wIbe5EZ1P45J9oERBBY5wqWv1sm6Z0i/PmY1PNZYEnudYCBJwgF+i6++6sJWBYHq
xnh2UyJLY23nlxZFx0PUxRMz1ag+pjGillXYe4R4hFYH7MPSmuw5VJq4jQezu+W1cg2fY0zwdQpu
6HrA9peJYfiVVHPzbgm81Wx7xTYnuGof6SonBQxeLQdkc1wXVl7srWbgS7J9r8Y6Ng3Pkop5o0q+
w7zWhotKzk/uMZzUP0phljeovPgcbTsQstYDHC6ruN5Cwx8+RxFhfOt8J/qSDddwTjsTMWKJwoSA
atdjWN+B3k7c3LtnWFT+gUa+BY7ZE1JYT9W8tpQ1H7wIm2uMHstYRVahgNKMaUcUysJ8lFFmveZS
1c9p6wrG3jZifYqM6LGg8g0Yao0DwK3I/2rNBNOmn1Qk81QWrg82ptWIaetgz0JdJtK7GJQYTvdo
zkX7Vci02HlGyyentruPM63hCRXtDiJK+GDBvdoMgah/pRazFz/s3Vvk1dkXxyzzuktMk3WTEAh+
S/DRjcb/4u48litn0u36KgqNhQ54M5AGxzvyHHqyJgiyikz4hEsAiafXwq++Uqt176AjpIkmFd1R
VX/xGGR+Zu+1DYInJRa6sWwACBqWfZobgMh1ZkQvwdz3z4S7mA6HOlFcGKFdDPd5fUhwSb2Mpk6h
emcwf8PU5DAYBxL/dNUcnSrJD4kI50vRp+LemkXzICNW7Uih5/AtoX65S8ag+8DrY765agp/C2UA
yQ+GSW7yOg4xGg141ENXV8dmyFxsVgqn8UD+B+k1TE0mQ5fYgTrzFirMHdpsmwdr5qbofB2Cw0Po
eWacaf7UYVQhpgKV9oD7tn5IjMDFMTvgABSbFl8A6iUS9xbvAo/IuuvK9qPJXBMvpqmCbCUbmIMb
qrdsyUaJNjP17bHSLT6XoCwpXq3GGa582NHbaId8hqbAPRXm2s7OJCfYd9gnlyM0DgMeBycJ70Y/
n3+ZCSyg0+gWGVxiqye8yktd1jKw+qddGTgljO5eKzhjJbJlErZ+F2UZV1vwVmiLwoZWdxNbHnVc
SOBPvA0HhwmkkyT9vmjI99oAGFIN9GyL8tIO4+aR0UA8TdA/yo5BgxEBaj1FOoVHi6kugL+l8xb3
nKDAuJoeE+nzWA8TaW2Om78SN4W9A4QZHJ3ZB+mAyyax5YY5geB5bqwD0qYGCds8U3gVkvCOrRHU
1jaJmhjCLq6x/MZoASA0C2mfFYQINo0fDC9x3JX3RpTp58KcetxfkC9gV/grcjsiaMbQktjGxzQ8
Ek3WpZVx+zjwSV0I0Ks1WczBjARuHJwL2Lf5za7c7ieJPP+uHxTZPMlgeXcJfapJLy/UBUUttLtI
dG611aoM23svRNdLzvdERWhKeRq8wby0AQawAzcpPgQsb/XVSN3kini4+UAHSCUfjE34leF6JF+T
s+kN8VtJLB2qpWMvB/FUosK8zgkdIo4CNoQcT9FL10R8mG0qXoTiG8cYK92afiqfpj6bi03iaO/T
yPCcV7bcOiPbcXNIESm5Q7QzQcXjFQhXWPem/egNGAvSKEquTjRE35Oa+h2kJOOkwl7cci/H0FKL
wqtXNoFbB2T9XPv4N7ctNJ6KcfE8X1TSyZdA+sMBjq/zAn+jp/zlWvupCkhno9WdMrfxvnx7SZ4O
ayCAo+wPMknzg07T4GbmjLK4dEzCoypVpI8l+ExAOsKxMJK381BuVTRzWE7DfIeiu/kyY2f8NHNL
Lp6URWcIKqfREEhK6Acne9HYoclzdoVJkk9UZ/xUnW4uYVRHF2Qyxnczo8td+bY1HVLyiInu64nJ
Ks0IVxWF++8e9dGJZG2Us54sv5i0x7ji5m7gtE+l8YXDjUPeZakRPZpjOsznmbeYyEP2SpwBiBpX
kYs5Km9QsUe2VKjx4/KNXTEcHQf2rnbBKEbSrmio/J6oKGXBnfJ4iQYELQFdoOoHZ+UYPZi8ohlE
TFCf+AncDDQe6cY3swmc95A67NS1ABJCK+UxKoxsG4766gr5Z4i8g2I9TaZQ3h2dEcwJ4ciQ/80u
aE6iBI+jK3SfSbD4BhFiC0EOUuh4zcY1sMaZVah/OSFpKjSQ7ZarzNjHgKHWxkTIal9UBvM+rm6+
7yp37qs6K3/KNpx3mBpbMoQ9+xlIKCa0JZEcMQ/hUgFZujHDm7UoRMO6u9SET9iF42xS7nwq6qFR
EIgC8DUQLNTW5mNHmdMYz5C3fRgDcdjeIdzqDi3h8KsyIlsdxr9xrUqr3nUcumBs6uRNTiGmLstj
K7QVXhU+sQ5PjhDZSdLNdAbcMMSWOVo5HyfbAkjfGEt6+NT0C2X3wt4CcEOUNu+D5WfAKc3gLPiy
bXukxuFKwXTAZu0kLBQUWBAkEmSVLGq2KdrTNvdgwUEJm4Wt70cntn/a3qyfhFDzo2GI4JWF6RLl
Ec9Kr2RYLGpGU0Io4sUeosGy/sw23HUr9a23thLhtfDN6cUDhPork4BsjS6rYW5L7v+VVUpeTRqY
NN+5F0MBZV+wLuOyfxkJBDR3hsiseG+Xsz6w9uMz0Ei1yl2bjsO9qgL7DOSMsDF4ig0a7cnmoYi8
0Xgg9gtBm5TxiYCC+cnMa3GzgiY4WS0/HWWKHSMw5fl5WVYsK8LH5K6RWoxw+DP35lKXsyPKce8I
RMCPNbUfXmcAJ1KzF+tqWfWrmtd0Tez6FoCneS6NHq915USqw1rn2F/V6NvfsTGLJ38uy33Xt6iH
4gEmGSresXLVnpQz72LqKH2MPUgXAKFhZZWtucsgKhqGtQRKd64+zwRRrUFApHSxstgClU5uXSlJ
hi0cTDhVqd1v7dnzVqTecARZyh0VKhDOZI2H6OwANx4M5QFR0Lp/9dMoe8CkUb+1tqZdGh1CCjaj
XFASyoH9h4ob07EcvGMdRcs8usvv+HlJQoqF+QA0TK8RuFvXHmL2fgjYedGLImhPsmhaZyAxnyfL
Qr1DENIK2X/6QTqN+8PXI6Rjz3D30qzDVtU6HZ88VEArANkgmcawgvBCu9oJHJXEUsRN2O1GZcR4
X730IGgtdu6sm/uUvcsvzzKcSyoThn8BXLQN6XxfkuvmqWSI/MWQAOUKxhbLEJ/al0PwUujIvgtn
NimYvuYMqVxMsrVC5lWE9gHf6vhK8xatuyyZ+2+FQgvJ9BSxkvwtct8aPwJE1Oo+jFPSD6mMupO2
B7XRoUEUACcmJ5UrgF/vpsZt/6ScSB8j2627Op7IeAHBDxMmUoCAlsiioZ9gqrluaCsY9k5i7YbM
dz4MafrNroUyuVbsXDY1neWrqlzOV9fw4AGEffIcGU5wR0BS9e6JUXy1rq2oOCQmOncynI3KS1eu
GIQnfI9MEIkeqANkz546Kll1O0xc1bpzB5wtYSN8+dCjxmBEPMzzMXQBA4EuQNyeYT3w1kLV2C0x
5976XnRXMlfA/MVB/FrhCSfxZOAo4fpC+uQBm7sN0ul/pVZGIEYLKvKsrdqyVlJ27s6Ohgzop2Hu
HZhEwLl6RDuN6pJHXMnyvRkjqFwjgxNsQoSEkeW+xOtgawIXmxMLyGBlukul1/KmuIwc4FvbLwQE
g7qws878QkObH5pFAb2ymD/sSrnsmJvFkxX5Rn6WCvrGmeOkoLVajsqyE/HV0Un3O7XK8UznGd+n
g6hQL7WaOKy0zHBjEdcEWnqaXGa6XRPo/Iig1HjUbEhZHw0UB5hjrB47/FD+Sg09v2ZNysDEnrLf
sRzLctv5MdBc0gpOsc/dymEorinokb3hj6rAVRNCq/N6CafXy+wGEx/f4E1JVDDVRI92fQ7HeNq5
JUVuo7k+KSUCctzC8sUm6QsmYWKTpSUg8PED4IfPU5E/oNxdPkRvxtHlNQXtsFuO82Meu/l5DivE
m9jS7AP+MJCPWGDE2tZZ9j7i1F8Vqi6evSRGj1pB06SNovEcWpRZfhmDZByqSJj7JnAr0hot6e20
gVGSVTS3eh7g7p5mdyBYThH4spoLCXGvpwndqHgsM6ILyvTTy5EjrLIxdN+TysKNzE1aRasx7+Kr
zCcevLCEwF7B1R5nO31kyTDvK+K3tsk8DdDNJvsKCGlJp3S6renZ1s2r7fbVJJdhG7Kn2ORQwnco
GPn6JTEYTjAMax5+3KClHz0NfcZAi5EAbRbh7aWMYDSTcnGXewXQaNnSuudNbL1hGOPQV02wY1Ae
bmVdcmhhCrij3jZeQ9MeNnlPaDY47Tbfj4HvAs8XUOw3LQy9p7lvCthuRncZCFo8sbR3z5q5716R
b80pAud3HqR9mnoLq3KNf3VPtId+ztq+UsT1OEGGTBaFAFT7DB432nqFmW+Z4zbKcB9hItEOtj1c
ZmbNAiDzUNsXIywoJdCGh5+FGbFmVKZbfLoTq7+DbJhhgk9vDH0XzSwj9jUlttrjqCfXz0CDCD3B
6m7OX1XzWIbJ0QKH8BI0ZqfRMzAf3MgIFxfpwkFws6BTXarBig8uJc/3qHv5KO3AeCzGGsWf1Vve
u2oD51bmnv/k1oH50TvkZLtDkBG0bLcbE5TYiVomOPuVpHAqUylXxTgke4w52aMReO1bOsp250IX
Yeg1W+FRmEZ56H1lPUViDjd1bObbyJ/1U1MNHg1vUW/seSCixon6DQM+8ETgkIDs9BTIcV+Mpz63
xGJhGjYRusytm0EGYu1UHFTqDmesWj1S6pbDwEg7Y2tU0XA/DbYmgTE3PnMh/FczxwrUk8t9Fe38
p2UD55GWbLek/xhjh2BfLWIWMQc73QY8Xnai37ARtx/VbFg/WTs+zZ05PlZBR/EPjbEk6qvEf7Cq
UubFYzDY/Zk4GvO20EdGlBP+bDH/MrE0aovyY55T761F7fZljjic6WhBHXERI03xEkKUQ+pSSJhQ
OqsMj63pM7RetRo+V4487m1oI2tvB90EjjL+KCRJ0pbcdGNbn1Wi200qs8lfObgzIcvz3z9qJYJn
Z8qHxzzr9CPVqHrHcdPdQFxQfFkJjQ2EIHPCNgeygPExINhCJOWtrMS4N5um/hqIet4142KqgMGz
Y9Fe482c482kzGKHi5umdBoaYgFVM9IZMIg8w7IwbopnuGJBNnc7oxzqV5lK1C+uluOaB1hvWq8H
tJDH6gHsi312I7CoVSnAPZudOsJr8L/6aFHytskygMrSJR7BHCuHFRQAKp12eq+HXu8ZdJe7ZY98
rAczuWKnBXIQLIdF0eY0eYEXfhqaoMUOMv3HNJbTg8n4ceO20EdWXmoFDx5p3z+No6K3AAvkdz2a
BhRTACuHgLN+7zZRsYeJFiw9EwDscMp2rgWFeIgy49kDCbA3BkRSnMpZ/URKtfFACnn35lUzu6Uc
mHrh+v72v8zSJKFrhAYWqSj9FTmVfU+JSs0cEP7TT77/668F+v9tTez+W95/lt/dPwtnl3/nH7W2
f/93N5/953/7688izF3+z7bqmTo+EHurH787VfR/qXT/xd/8T99//Veedf39X//z55+SwLWUCjv9
3f+jbhWUuG0Hi/r5P5a7br7Z5v37f+nvatfgb46zeA780Eed8g9q18D/Gzw6iAWIB2xkeOE/qF3D
v4VI8pDcL3JW01/UKP+mdg3/5po2f8v0HYsLyrP/FbWr/X/KAEMEqBEsaN9xEZz8swEqhQpS8vPB
Kcg7LFazvGXR50i1tOfBq+/c6aX02qeOkFhGQ6G1zShOwGsRQIqDp9sSDPfMUqrCyZwa5C3ECPdM
lHXINAmCjqt2H2fpTbtsEj0AiS9jnH2PdUAqXQpPhZGGhMRz64iCLPwcYoShHu2WCCgAoMKiOFHT
w+hXRAMWuH96jG6IFi5pWfVE7hGb1QpRrQJ5xfWqQcnoZNV3MFaG6IrLO2fXPQb3oat4HIlQLroN
P4KPAlE7IOigC2TwnRiFBceh875m5Xb3fB9eOEDnr84+Y/ZGj9e94bto9r5L9vEMtiBdCkqmBvF0
PzGeYzz0gXKFtV/g7PO02caD3jJdH86VU+3CUL2JrKuZP46wnsNGb811irKYcNn2dxXZC+lbbfzB
2XA+ymtYfmS+/65qw1lbI8Xq0UmJRusIGkJcBqanv5iEgjAUa3kFCSMgOb0H+TPWf1aflFmTLz7t
YEyOyrEpayQXzZcri3ktDRwPDDDUaZjZgRQLO7kTWYkNPoIRyMXXjWS6Qe+cybq5kvLc7G3EFOkE
CSEyEucc2fG29MiFG9pxWaKkyRlYor/rwis09R4Ew/jUJ4C4vTa6hj4YAyuN1Hkayd6j6AURItSp
sPH5gkYA029qBxAE5zagQAYnFZ1xGOT+ujTy/EIskrpYUXdPst+8Vx4uFy0ngAOUinTmBQKBFJcA
P0Rz6oS4ibZ8NVPv2Xc9BWLf7Qg7u1KHfovCju5IBYQxnRBjzEzzyAQ0fauT+WQ7rX/SNYwaVfb9
LvTTt8lqnupcPERFFr9FI59GAb2iTvvnhp0pn0hLDNVUIWm0me0ENulbFBVsaIYDa6XsrGaLULzB
uyNPq981xGsT52ESSUviiOOwZFFZ8oKSBhO28CiuUopKV6m9qEZ3oxMNAiEeimNcxA9Zbe56rVsC
e6389P/ksP7/zsAArXbRvP/H5/nhs9Wf1ef/dqL/j7/zP49zjwPb9dCgeL7P2fxv5oUAW4Pv+Isz
JkRB9tfv/N284Jh/A7AP0cBiwRguQrb/dZwHf/MdvAaYDZhlOIH3r5zmFojTf9KUoTBF1x950B/N
f8eak1s2xR0Mgn1q2i/1xLJoVAcz7MdnyWBxX8RFvSc1pP1lL4vSzMZmWJW70sy/ANWN9wHiaodF
TOy927JvXib7MoNM6fLCZqPZ/VJ1aFy4rlahnfUXnU8ooqS/Le33OFLWftBQfNuu91kKkKvEon47
YJ8mwkL2N0uP6r5b4MAyv6umztu3rUVwod2jHMFk6NfBcGQLLdFOjNkuZGO0RlkRHHvTBVKVSIZA
BbHbPgssLic43l0UlNtxCje8Noik6tuISAetvcpHJt4DME98b2X7kBL9SetdTszzrpqYO7e+N2+U
43efZqC2DRHUd0bXPqp+NE+EiaHkkjrdO0zmmJGhxzOct74t4W0OxW0MrOoqzBprY+EE+P8j8sB6
8dqZIN8Y8JbtS1fbz4WiyQtZDeK2B+/NfgxzhbrzBBCZqvVvYAvShvyJhiSIYIKz5rPZcLq16j+H
VkDHTnx7HfTylEsk6HPDZKbClM9/48fV8RK12G0pgAEPkg9C7uCdl/qAaghWpCcFJW64UONp95sJ
U683782BgcoSWThE71E6nWjSM2yW1aYEa4nFOmDwFlTvFpdqVtgXFrsEBqFz571q0JvXDDxjm/c9
J5cPohlHmQ9FAjPX6Do7l7UBjIb85rX+umgC4D4+oUVG+kuDGDCWqX8dXS2vFie3Vd8xYSFwFaph
1zGLyiZEc501giMQxm/SoI9AsC6TNjXoXM7QnOZbxNZzmt144V+tY71JOPlHwwUWFTJlFoG7CcwI
uhSEDIgLkVj7eJhXcM5HLmA+/PRizwy1mS895K3Ciq5KgqGztR/Oh4Q0QAbGZNzY6VVEvo1QMXwG
1vHhe9GA36Q9p272hyRTmEaq/eP+tO1dldR65eXsvUpyvdhznms2lSunR68Y22JhNxIQ6kYnK+yv
WdB8DmmKIS46FnM2nxRUnNhC8gTjfY0EF1xbTUtmhKg0+ORG3v7FvV0BR4PHt+kM2r44r06yRpA0
p8294bQwoXy111AWEsfQu8F06cnVQ1G39aonK2lqiuQBEid0Mvf32BfDzjUQ9LnIL+vQPrGZtVZG
Bn8u7t1dC7JlQzbc8yRIuBnnlzH1bpaYKTREdQ0ZDq+R9wKo4nEail/ozPMTPhwW7qwWVl2b3TKn
DxHf+Q8Rw+jBC3+KOL1Dmc4mYeq3BWcJyYAWI6KmHdlvs7lvyotl9Q4vrP5xl9LQLRPW8Un3QiUN
/5KykfFmu5dLJZkvNWW3VJdVH8S7QJXVJmvVs+MZ7Tae3QgsCXWpXirUdqlVaYSfRPESWmZ9N5qM
SQb1WSspbzF8c71cqEy72zu6Q9KSEKwtl+68XL/JchF73MjNcjX7yyWtlusaVt2Lu1zglFCP3XKl
t8vlXi3XPMbeu9ggugIeBCWAVAe1FAXOUh4MS6HQeG21dVujOTWw3LAD98/5UljE4wcBkvFbQ8Wh
qTzysngrQcWjdDUoSmbTZ/lsnqpRZG/10B9J1aOEiWBxjo1AU+TZ34JEWh6LXeouQXd18Oya8rWL
k5tt1+zBAqwViLrMrb0UTvNSQg1LMRVbpbmv3SWrPFCXkpdyCefaZ8w3IZsJW4QSISvACWDVjqhh
YkwUDhRP1OrkRzHPOFFkE0nd55BTbNVy+V0nyzy3rX6KCqHOXXVjGB0gYm2Ts1oKxmIpHUNqyHAp
JpOlrLSoL5Ol0BzrGxwUkm5GhhBiKUYZ4q/apTxFYAN8cSlZ7aQYTrIbaOz9muGN90WK33Oqknd/
ys390EGJBrDw1Nwr7HQwrY0GYLX7Pqr8MRYua+IOIEvvOithRu99Zv12zOjc1iPw3iQkPMBX7spH
xZkyN1iZCaojFIxfPXcBU390M/MMEWH5hxVY2iBTC0qOt2jJg4zvZdSQaz3EX3lWtWucKD7a4/An
83/ReOJQLkhgQIC9k45T7zHUMV5vE6YyZr3lKiRzbnJfbaaLe6UdDscahUzQijVj6Z82Uz+0/Gz3
jrVMinWUlh9lEz0xCdLERwMEraA1dRYijUpDmao1lhsNmN7yfjzEXHCQxPukrSc66/bYTt6LQDrB
79ZP3HhyI8FV6nunFx9pK9gW1v6uIJqz6hbmSfRe+cvuKOvXnVOQD1VmDM8hd7j1Z2jKN8+wPuva
p9lDkooPp9qiepuqG1EKu3we9lKmfP9HPaMba55AH49JeQmGdzd172NdrrqhsLeC7NZtUHkc0X3w
4wo4OdCVuRrQqwgHWr3IkVwl1ZIRGAdQagFycoJpXvTwi+e4Ie8L1YbJgmBlFOwpp7GnayD9JRsY
+oa/S696KD3lkg1cQKzBvd61DnFsC+5iZncOIBTmaseXXdT2EunUvvWEY/hwrseuXyNhSHcIxPBa
18O1EUa64+xEk2lU75xo9i60GCLmfbtugTrv7aZmGROnI0uv3l0PJlM21wEHbmYEZxZW+YX+PaxI
5gbmds7S6oFJFl56ZClpAmkLigD7/lOacfP3o1HuW1dejZHQElatgrxEnAFIGS6GGcBkswsk56SS
MCKc1qkTnmNp3CdJ6WwwI4AHdDu5GdjUrtxovheDccp9D+8hOJd+wG09DgFZLlN6cIaJoJE6+cii
nseayVXceReAd9DKTn4viksPP4GpWvTg1vVXnLH2h0ICjxRfdxUmDzrC744gnTmiw+0rjW+KRRl6
Dp7hedqWbb3cBvm58yvnisT95nQk8gWSjDNZdMfE+3bDLGeRiocMrnKxq7LuuVXwsaiq6WDDgcY4
zGBoirskhypi4TCABeV0dyjVHnrfitdDaViHWDoec66jzIfgKZmeAtFXLMVnfhmMpyAaNN+S9o8x
JZpNQvjYhe+4eA2+ZTj+nTz+yaKZaDq59aLkm9yueVeXBN66HnFhefAaZJ8GQWHbZKrWegkOUIG7
BS+nP2bEPsDqLz6UiScCT6eDSfbbuq+NY8b48ANX0WHKl22K402HuEN9WuJdiEeKo6VqmJxcgelC
IpTFKaqBFnBWtGSRnFx2VysM8S+I0K01rSH5Xbx5cVI8ZhprWfFgAtxZBzEr7r9+KSiu0W8BlWK4
OY48sFCvUiTjxDJVcw2gqd4570labIfiOyn42siwtlfYj7u7Jq63jVZsGNB2bKah2iVa6XMHuLvy
8vroZAL2vj9fwkUe5rKc2QyQ6u9sRYZZK14pkROw38WBPODKs+WrNPTz7Enn4iXejxmVpCdN6X2R
6+wgY21vRCkYzUTqpBwXZHsOl6GbC8hdK+V7zV3UXeJ6Cp8TrQ9CwzxLc4TJpl98pGPRnkPB/V8k
Rr+pMxeSqQ93OYK9QGQCGJjMKPaR47KGQEJ3INSiPLvxmJw0oL0jm4p4NxXxKens+iF1H8z2Txsb
8jwNLYzB5Zes2sWBxao5TQo0wQu3O6jfSydst6NjFWdlOSACXYIdZWh94KdOP7rUfIgblIukCZJV
hVLxiJY45DHN5oeA5maVGMl8FHxfc82cvbHym13RiciCAa2DtQJUbp+ucs/U24bjfF07UXkg/4k1
lCw3WTn192NY2rvc5rlWrI8RQUiTYjTJL7GPQq/ow3E3AA5/7DbuG6KTd0Sm+rkBJAVKcz15U3Ia
RD2wMAGvNyiWN1ZNfwa28V7YxQNiiezclDbFjWF+YY0a0eyhyzZ707iTQWByIoSHSbEQnktnkcGk
7XkmNHGFNW16jabpuU0qUI2qfzZZC92DveJ7nuHdgjfNXUC6HBduAlYvQnHJ8mA7h7BqZHSrvNi+
eZmad6xKOKMT68A6mmgKE+1ea3n2zsxYcBmV96cgKOfoE1gHXaO+M9IKRqVs6Qm9mQzGsrslod/s
pV37REQJgsRywFruGDq/kDU82saRUjO/MpLhrqwNe6tmUaO9pmby+ZAPI0Levev2WyeQYtf3lKQ5
NFa+fvVB5ilBMEtE3HauWWHWndf8Zp/Dn4jaVzoRUjv5ih0VNsbHebIhKztwXDx3fHYny96zcKS4
Mc1sl0YVK0YvifbIsECrDO4KNU54l5YmQNlKvxUDKRRWEx2ssPJ2Qds9GMK/olBYeswrQqVTUbNm
i3BU3dmzn7KGyGGkR85jtPySjmhNU/nHrj1cMewB0YjhWhDhgnz0eA8Kp78I65wVwKet1Eo2cQ5l
xhuy8m3wBErj6GwOnn2OsHWsbXyv0E/ganCcIwvvl0yibvYfhGBtAyirGOzwYQpWkkHozSmWxTgL
3/2UBZraGbEt4QSXJpWfZq3COzwbd705OE89vvI1qy1/z4IHrmBjOUdUSTB4cuOJY8r87AOOQYc+
KfCceDvb03AWhZsdCBP61eYccNAjcK24crj67YxTgzkGKk7zowmMd6rZ4E+X4VnKXU6HYvL39Vjb
Oz/nMkCeYW3SiI6aJOp2q0RWgcgv2LvGdbovXEa3ZmU259EYwIemtf0ros+rJy/4wue1tOl4hNBF
VNvGMIwHCcLabcnftQr/ufRnon3Cl8o6sYiZ7gl10PcyRazsUKDej+MDi9nyV2ak26ntIGumVvRm
F+ODSEgh83R1inif3hNfbNG+XnpO/JHKkgIjklW6i1JZ3w11H+zKCYCZFLq+s1REfWPF8sA9Yd4n
1Jm+0zzkaIUB5qrXSXfhLnIlsQaxWaJhFxYPUPuaIJ34EM5vEzbjiSvb35S17DdxJMpHJjtnMo2x
QtVsVAHrQ8wZccCNA54jnqjkhh102MOCD/YmiqNNzyn0HLg4YVz0Y+/ZYhlk0vrbTsyDloX1p81o
YQfAYnJZhzuRPWwNH5JgZqX6VRh9srEcci8nhJPLtVAfYn6kFYT5S0+MHp8zCb3CV5t0SWe2CxJG
JyoA5l3SOTh1STZv297rPhaPi5yfIChvdpIfR4Gw/Ubo7r67XTXtQjkV3M2SYUbed1f4VrsZpthF
uaRLV2VnXetwTjeGLZorawDIVHNW7PBcfdgL63ausj1BcsPeJG2OSFhxwcnTrDGvH4yyFS+KCfCq
CvOPoapgjjEF3meYqNaOjQJiaHpWdkuEFZqZ4tyAUGzEnqpvfHUWqZrh+QYdfnTQhZeSQa6hNZrs
Sm1Z846g8c/HdQlh87JIz9bMM5bK/ImxQfI4UxTaPpvj1iKVs80NZ88hDHyhjTm0i/QCET7f47bP
dm1DKqhYqO6BA3ccPoF/dHTtribbrTdKSdwxupqOMhL3/cQ0jkrmUtgEFUYd52E4MVkIXeSr1ZSs
urTJD11qJDcnKM91mbym+Gn3gV0cWLGn1zhsqKPD4NLbbruB9FJu6qawdj7GzTXKVeeaDwfeL+/W
Jm12MR3/1mmjvo2M2ZB6RM5BjTaaYJmWe8o3ApOxloBLrur70V/ErXAzwtmOtl6r4l2op2zfxERm
2toxXlAMvvixOeI3c/pt7bWSYk/3h7CMkkNPZb8SDDHPRkakJxmTQJ8JS4ktCWIhjzYwJCgWtbOW
qDj2qiAoHXawXo/YrO7x/dpMcnpnhwDRY+pjAnFx8/ZsYHPZZkiauWCyRREfXqoGNFrsFVz05NdC
sVrFzDExVaX9C8rUYyOm9zmOs9eGBCFekvKOrdtF2Gr86dC4xl522bwNM9iWbLN2mY4hYy+qd1py
2c7iaHuk9Ul1n9j2W5I71kkkZ5rnnrympmJ+hNNoNl3rsWs+pI7t9Zj61bY2XeP81y/t8r9m6ZX7
YBzavfNBQkZ+lzCxYaAqR24hvgisyZ8SbEJKMDdBtH8HUCdAgs5A0RE62YQzHva65qcBu2ut+Vqo
lel05s6uGgKqO3lUWA4Yn2DPjSk8VkXg94cWoYImWPiknRJEujmAU8nMP0bk66NU5ls5Ks0rS2ta
y/CpGNLTNE/WVTnl1rTFvA5x58EYzWVJjmx/c4t+pH5z1jMPz7Hp3N9I2vStNpgQVhFXr+4suVNW
IO/J7l47T7kbYK9jcQaCCO18H70pq13L2iaYrTeJIjA751IrFATawwFngL+DcsXlP5LRiVoiu7ga
PK3YZWFv/ukxx8CYBi9ncjBla7j/jKHRjWIvgTv+FTNc2aAXRNlVOMeCbMaj4w/BGYwJf4pyfT1p
4VMcd7/svhl2Qe6SRdGPX7jcqj1kyU3eGNbe03ohxtFyjWYYHmGD1qsoa8xXpmh1YVur3BfJDsPh
yiV2ig0fZmhMmf0b+VpIHQmi6pr4EFZDsK86MjsTqyFN+b+zd2bbbSNbmn6V8wI4CwjMl01wlCjK
lCiJ1g2WaZmY5xlPX18wq7vScpZd3dd940yn0yIIBCL2/vc/1MnCLPsCBepE1k0Ghs007V0Lyssc
9+Ry5PqTycRjJWwZsmTfJV07rquUHatoauAot73MDaFjChlre5f4psXQFi15s8/lqC193MoszfIf
M1ID7gyXRgyb4mqdGHiFtmZFeQLfdt+TyePVsGig5E7JHft+Q1OrzUAmWKgsCDCsK4suo/iCVKB/
cp0czL2qHwe76x9DVjpPTBA/B54z2NEXWCLj0iI9+QHs1NxX5nYYQW27uBg2U6S/m4ADDxPknueP
wLcz4sUy/S4Kx3WiVjkeDHiwi8C3kJJvsD29QmPH0KdXug2p2/mGjI7xpA/sGcVQPFfWgKl4mj+T
MH8HL2dcl64iIx6pmDNRPtszvHEzLKk04mCEnEySrgpv7Z0GYgXX+UNkcbeHlWIfIUniI94LDYY2
v53Cwl21moOL8+iHa7jzFRnp4fy1nc/uOOgPRG2hjrE22AmFL7dfxOCsxH2W9fjHx0mw0oZSX04D
hXNQO9jpBJinWUrX7su0GzYJ0AZkmiFbjmR33Fl9aXuipR1niawYBwzL0u6SA9FOWS4wgZrT5FGX
hfTt31rXpPopgq0dW4dEhVVgTam+cKzZ3iRz94p5KdahDESerQtWQy1NZtB9oUT3UpPHBxvZeUvL
QFtQdOcPUJxkEC0t0Ji/uXba7MFJmw2Ge6dZUaY76NEosCr10beCam1F6xhR90s2P01Mdg7oNhWZ
/0oyWEvwDN8uXpOvEy7NZPZ3qeNDFuiyeq3bTLGxga4J/ekgDsoQCY2iqXic8kJh+7X2Nq5hcK1G
cpVVsS0Qnt2BDGkw6mSjZr3HnYVsKncuGonUj2pcLP10uLd7O3kMu7I+tH0Ntx798dYsmnLDgimR
NEGZin12rElYXmATc6SgNVoHKDdXxjjvxiTuF8rguuc5195bNCX7fBr2MBXsfVBlb3OUhxQi9pap
/Q9oR8HRGHx4vJIjPfTBXZaV+tkNggUTC6PFUkpPnnUwwvvbLwN+8gucxrRVVDr3yUgtGITJR5tN
2X7Wh0fLqZS3GFMEdDH1NY7KO6J+n5vcfgHP7g9h0ZpbAN1ppyWQApCArShL2VIMI951SrXsqyl5
dEcotgYDvgN+E/elURlbcwQubJXEoQ04O4Eb3UdZFy+ckmxmI6R8or1A+8RNL6TSE6HIfW/U6c6q
2AjUIVa2MCNxC4cD6kFuW5tDzNhc0bsV4IjkhrFdlyOK3RoZPy8CK6iMmmM3pf7j3MVnzYzDvRnn
i0whudiGzuppRGZtR0q2g59DlDYeyJakru/MB0O84689bOxEPZG7azylFispYlSwV4i9YYQWM51U
idCCBtykO6PFG2I0OX/6GgpIAAG4TZGooybY5EG5xvKN3MFsnJ4sNfbXAaM4+LfATmZLEIKlvCpG
pmzDhiQD5kbkWoohIlGIMO8wLu/G2p2/iWmPfQOHJCGYVX6cOb+gmuKoOKQFWeW2v9CT5pVEwWJl
BEayjoTSLCEzZruh66lBBm3vdMqTWuTWrio1heANFcNJZoqWSe3Xoc5UBcMDt4F0qWA4b6ldt/b7
xl6QbsmoRZAFzcZ9QMSnHyPUJHYtiJYMx+ClGCj9nMinR4ZIh1l2+FBr4gsiZQJ2OlyGMSPwd35e
rZgJrJMOlFrBhj6cEcoXRa/tEheUuFSHJb+bSA4m2xW8D9JtFUKncWG/DXCDkgoRo2gndgIdCwlM
gmALxzjHT84j/iDKWz85/XKqhThAjDd2CgcpHFaCKPvW/XChCSZpcKqJB9WNqjwiJFKeaS1GD+yb
WUC1sgVrOkTxwVYBvFnUnbYUVJLLeMzDZdjqybjQUUGCnmVMs2Sl4hQyxYYQg20aY7Jemhhhqv3J
xoAMfDUjBrl10Io3YbuNDPe+yM1Aut1zIuMRuPaVvl8XE7mQRLiU902K9A3XFPCisWBnzWbkmUyG
NoSYwV5GmMaaJYpFiePXyXcmGCjm9//PEfmf0P5AZDlQoWj89yyR/5V/fMu+5f/6ln/86xB9Ly7f
6n/tmpTfNn9njvyfn/QXd8TV/+2aKpRbdJSYp2H0/L+5I674t4DPZ2H8JLACsv9GBdT0f/NfqKQs
wzBsVWj/RQW0/s30zrBQcwF6QSGxtP8b8oj45IAEPVGzVa4MVqGrwmH5ZEfUNBWS12isN06qvKba
sI3N7JKXTgL8ZRNnjtZ8UUUdTkQ9ChpLCi4fTUu7E6jYsB6PRUbB0yFNsRJJ0eoI2in0RW8eZwXd
DAN14WkMvZ1J4DUU3ptNGC7+9hC+/GWd9Hc/TU38zH6RX8GRbBoTl1DXNd1PX0HvfZCcJOArZP4I
3drd2W14kfOOIKyQL4bY7IVKdLGajhSPRa8BY5GDFP/pOniQf3d2+s/rMAAtuKM2bJyfnZ1EopUO
qmUZ+iKeCSYnrIdA8FKjDlLiXRH7XliVxEu4SsTQyWcugZq8cuplauhf3KrZ/v6+fLLRul2O5eiq
Bm3JwiDO/flyGiMSdZoxW6wJo5J206cuJK23yve//xxX/qC/OVr95wfBsZPhAZBaP31vC0MjGGuE
XhlRctGqr5WZqcyKB2LTDGvnQoR2hbkTvdSrwRih8earU8J5ZEh8lJlzBy68hLlMM6B/0RJrywGb
Ntj+4zFFcYVvfD2Z1sI8z/G6aeeD1aYL/GTOjlN6CrFgqwzfjJWBC3zkWu8AkYjtIGou1DpYGOMw
LyCaEnscX/sianaa82TmBA0SSYMWjKBjz/ABnLNJOTSwp9GmdOeptTUP67/FUBlHHUEtOJ/MtYsu
7dAuO+xiAZvbna7aL2EcP0dlJYWBsblUFQKbyv4sl1vo8xX6tj1a2drNlJNaN84SHhfBMNHRIQoD
TbU4Bjnu2gZYDronHpOws2aZGfsGuXZP2Mw8MF/tM5ZQQ+UUAzd6JfllG4eCKofxMDbJtcFSJbGn
YtmV53QOTgoWQ7wGyV4hY8/s4qurMHiUlUgb/cGE8LNjK8+ebQBWnKrBikOa9slAzZ5zNUWBX24q
7NUlKaJkv2g77mrlcJNnvmVUWAdfCO4zhFNOV0YiulJ5oe2ffr8Qb+alPy9EgyQtC36cLm476s8r
Pitdu2xcJyZIxSClGEaXBl7s6bb6KnT0JIQYbSu3ftAHZr+BTmZNUuo7v1PJngwICWihoKyaTiWq
w2zu4Q1h8zozqDLadNfLQXfYKDDDgzU0rUsZlCeTBnyhawL773bYBOl4KRh6b6CYLbN8RPPkuO94
JyZe3pliNRvmjhklTAvVGEk0+dPD0H99EbFXdqRru4qfG+Snn7+/2rlGP+FqukEdiIArro8m/l2L
LKXhsDoYEGGCDqMnfSkb7mZeIRxFKXpqMn6stPVsMyYMjeDk+JkIs5VTZCqzLJ4iU7idXZFoezck
wV2XutCdMmt32+k7Y1wX5t5ueOFM/B7gBbmnKXlyRHaBh3XqHHtH5MgBUPiUMBGn/f/D/qN9MnFk
DRoWBp0WZnrCNQ2XQ/zvfoGYvmDm1PO1BxknamDlsHBwOVo2Zb0WNRkwtUX9inXISg15zxQDptvv
V96vOz9XYAgoOBbiVKiiP18BxGafQWadbiiXS69H1bpwo7ZZ/v5TpP3lp+VtsdlgWanyJdnTf/6U
nJwhXpyU7yn5G7qgT33tibkCiulRMm1wZ/vT663+eoigG5FJKdhiw3K1Pllykolk90E8YWimYIcT
i7VS5PcJBvQLs23Ps+BobXngYrQPbtC73m19m2q5pSiwOXTgG0QI2HX3RKBuDxGb6TopfOrEyCiN
rlmg7XQq7VZh03ZHqO+3mNjZLS+RknhQti+drSory7ZP+KXAo/bXVTa+Ksx0YnhhSVd+w6SK8iPi
veJoOkyAg/l1iMpdn7B0EWr3HhyUVWrMr31NUPcI6Ue0wYsfWpu8DK9hwkmEKfWH1vVvdkDkISIt
L8m7HZeDSWBmNVQL5pGd+VzCCinUHmYGG3JljFtHtz+6UH3MDCKRkAUD6UQwWGB9HMlxQwAQg31S
OGELdB9abDhd4pI0VH7zzQ3JzwRn6xAR1bRG0Co0tNUEQzQqBRRKCmdhG7yvaAULgfgpSZl+uup7
53xYlpkswx5q16SccmBmmEcNu00YwSowdeb5eKwNonE9RzGxUki+Jxpn2O9Xo5Cv1eflCHcZcjN7
LizmT69djLVcFnAlG7/ROatFDUqnq2cUJxBHKThith5wYQuTFczrEIg8WSLZw3ZyNxiI79kRNwSN
XyN5TGp+ukkqWC6x32kL/yA3R5QQ7p9KNL7sP1w1RqtC4LyJ8EV82iOLrMYMKu5T5sPptarSq8UD
UYfOwneZ5WckCPb9Yv5eB/3Gwg4E5JRvpw7Ybebu1kXFhyKPb6ZEwaVSbPxS/Y3bcIbngX/Crerq
qt0BNKcYY54pviELAmzJlNPhjCnfTIK4l2i/XS9JjA18ANq91lRWumjPk1avi5CErJowAxYhC5qg
i0LDmOJWpui5c1LwkgNMsA9d013nYT6ZE5cYDR0erVVE9u8DJhJQ/2AG4KkWyv0e0STstIYQS7eC
hWQwf44fSdYpyFVXR+hMpgboUUz1uVKaw5AwNcMAQ7oYNoBxsGeEeVKc6AqnhYfIA7tVecCRnOLl
GUPMpeWQGjPBxYIs5xCRrOnHAEh45UfuF8w01llm4t/5FOSTtYQgRj/hMgLJo2yrEjYmRPM6khm2
ECUUCUJELvKtN2P9aPW8T5pLxYPtCqPeS6aG86LA7XRiUWtPg//q69zbPH7y8WdfgA7jG+Dm27BW
V37MX07Lv55JwJD3ZpZWRNeeIrgRxhG8DNqwc6fh3LjAEolDQx5fPs4qCyDwfV+ml9sVAKHsA0hq
Vf3eDkjwIOoZjcwQSd2TLHBvZ6zCQA4faWh4zrfWidduUxDtiXmmogEcPVC4nbWcFzLH88PTnizT
HwjGbHcJEvA3Zsp4wig1otUiATcLm21isAaasHyrrK6EdxjQRtX5rrfpugL7vXvK8WRa1DIXOx24
XaoDbDLk2FRXwguNvPTMrWYBwmGGRDkcTfWOoQRcI1+jIAhOatgvB1M91pHzgK4QGMlOLzJhm1rz
Ip+wncbXydB3Vmlic76p5CWmGbcz407hSItCP/lBXG3PWZvDiUn3RWnujJh9qHcolczR3PSSqmjw
KkMrWhbDrhDNBzY2GzJeODZ8d50BjMpVhKvf1fDJj3Z6nmeVvOlJjvmQ7nuBrg9eZ1BB1mjIWccw
zkW9lqsBdk8OVZro7jBQljMRUX0SXhObb6mToKPO7IaBpNyVr1Ubkgou3wbm7DDOBbiZXvobXKnu
qkPgl29KzcsfGogPMCxEXGbVsaS2X2fjh2vXsOT8DbTPS9fpm9sTHbLiR6a8Nh0j09x9LDT0CLfz
KyXcZ9FO5rbIiGUpVWcnN5mscbhM28WCiPYmS64p9mmbEZMuIDquqNFKmGfpOZqDNTZAwiv7hA1H
9x/R9jHPnr+alf6MlspdRLGOJwDE1hqCEcr7tZmQae2XPGbkGZdmZFnrE8ZQrS0pJeweU59cZYZc
bY+beYTXP9nBNRuhA8rn3eLniJ0jKB9pNysCao9qMi4RPD9yKm0wUCVqdwq80Q+uhcvPvp1McqOb
Sn5sWOzhyh+iocTjU7Z0c3aJA25eln/zZ5Uy28fBsUMj48GQiYHlOawxjyXuzTw3grl7HF7svIUq
wM4KLe9kkXmJpQSG8JA7LN8+TcI5jb5+bEgOXGL6+5YH+mMA/w+Kf3wti49ZxX5Jnv2a3KJmA0eh
gIWnme3ytqdMAy/eRLPp+QWLSDPC5zn4cHxeTDNgm7HZO/5aklN6gU16IL+AUSMnUMueVvbUjTyx
WlbCPuSBlqmsWTtbUyUnXWPiIi+wdPnEMgr5X4zw6bZvmDVYoCvdea1XrdidYE2uIJCRa8NJafby
DInZJNi9REjTNFTTy+2l7qSeocdjYkFQls6J2D9rUfmK/occdpUtLmlYMelHNiXhykJ/Ima8cQcV
81NspSPPNdSeA8u5S/12q5QcBXJjxdzrDn+6edkG3XNOFlhtUWYYPt+dyOWt4TeviObaXdpnkBn1
9dwj9bAM7vI8MyxCGHLfuQMCtjR8HqPxA7KruyaCNqxdhTR7l4jQ0n0OHB6a8DtE7uqjXCCtw84+
YwMrt+KmgiugtV9T/8XEXMdTFY6LxNKOjM4CD4z2qzqzwgWzMJJGSQ14yDikR2Fucb94lydu75+M
CAvVcgIA149sGUTsyaUPEAp7DaaV9qJb7jcttzZydXQD5D7XPvhVzLLkFa/N74rRv7YjX97BeIbD
I4DeIsP92hRjCctihQARtzR7eIOZEGCA4BqON9CCEYNLLR5+qIZ+lDtQpFaQROklEzz1PLMiHQ9F
/jI0NWzL5/IMCXJ/60lS/Lzw5fVuV2knV2Gya6F85UwpOZhTlr6w4uuQBp5v6+5yIPK3Ki0yS+nv
vQiHgJWfao/F+KAmwW40TXS1o1iWWfuBDHxfPoWl9qWL3JMjiy6iI05IVY4UFhshVPYFtcNqTz7y
cAPhfq03+rFq06s2Bdc4b85yr87J+YNveMKNYo1D3U4ewCUx10Xa7cPUOuRBg9muOeD/GBNB2DzN
UXcmPQQHrjPDgAPW/QdZxdzar4TTReQB1kYcBzWKoL/23UY5dL54mZQI4hTJrqxt5PFBG+KQ9lCq
2hE1MQZkk4tRF2eWruCeFV7wKDiMTNkXiW4epxpxaE+YF1uYhIfkRmRb4ng7smRdNrYAa62/ozO4
z0fKr0qfrko8HOQyaFSo4louK5WiAuVhTNjknLXs1IVWn52o/9H6L7ezW3YcZh1f2ya9uDJ30M3s
o9bsXHf4qFVe9tvZ6xgAembonIrJ5H3FHTNzB8BOdsJJpCU5eN2Datqw2DFK8bNOlzr906iwyo10
xKd57jxslI5BAvm7q2lNlHJ+RKTD9BW2ae2lmn2vSWYAMqX8L/yJpkabtrVon30Hu5m52Cdhc45c
2ZPJ49eSrTjuLKItX/DSunZuddZm95RNq2ikBYksUosNP+N6PcvkxMjqcwoLwlIZ7mZ7ZKrXPije
6466SAsqm3pRCp5gzXDVlHVhpw0rTC4XqWq82jkd9a2n6hvizWZICCoPtkUExOFje2Pm35n44WKZ
MTNxNE63sqtw4eg2inHM8FOnSv7h4+RM/AaaY/m3b+Xg7eNSiwXR5CnnsH7Uan8lRnq5BnWj7nPH
koknZ7BdiiR/HiExL8JScKw5FNsOjX+56meWw1DwttNt8TxK3mXsYUvvVh/Ok0u1QtsBh5A9mdeg
ieszhFKdAE0SnUcupmKKW2bfbyV4FcgznTentThN9Bg3J81cYCtWekJ2K0WjcrmQWgeWWDdiRWP2
7NpV3LQrWdXy9sS9j3YNWyxITDjRY1jnT82dJesNgbsUTDtssrAbj70iN752rBG5eyfmKXHCc0jI
9cLMtBZrROsHVr+7BMb/opWvJQK0vQixEbIpNSYnQt5tXvQQRAS11uVW9/COXzSXEMMyecl76yTx
x8I0D0IlKLtETicL4Inzcwiofa3yxUHn5cOvWPiW9VXodPJVU58bXV+Vc/jVxnadh3yE4ShwQbXU
BYo5fYSv17r1O8moYL2JcYxxs1/ma7tH8+h0ODMKebDLhF8LTlHaPLcqtLdiSF7wsTsYpr2Oqyrc
BkiZFu2gPXQGen0V9248nD96LSMLzg4DvJ/ybqWXwQuWpSxBM0N6o4fjshSpS2oFmr8O/sM8/IDO
ALO+YnY84PwaGfTVORs1hJK1XnFgY+Hoe0psQzN22rOJ/JETXa22itLvirzYYNNp7N1Y2CulDe6T
QjO95Dga66yDgdM6EfpaB7ULRHMETGN0xbhg0zXGKjSrcDVCKQu70d0FnQNbDve6sIzZ3FuGm2RM
UBp1c7udJypdTDadAv+biKlqULbPMEVh0bL2kMcgYTL1YK8WfrcZEu0Nvm7mweaKZKFA+1LAA0ps
PVqiYYBwUAcPuj6r24Dw9CExvjYj60MLUeCUP9jPxzFmBQ1QWFKVMqHKWISqeO5RqMGFHXEZ0aY3
jlH8O5N+IyFQhHaw3xF11QymF2raP6n4uMU683u51yUxg8qAUneuD2XTST7M2mZuibmOntwwVA99
5oX87gPW2kREuzhIMkmiYvd1aFd0meTGdZBjI0iV+rBBmOHNSOgXJXueW1i0qvQfWebswtZQIeMR
9RpqEYni+Igu+3TahbJo7WCZiSQ49IqaeIHSN16uGgpej/FqJAvWq+ecsPfZ/TI2WC1M9kPvqte2
x4hP7XBrKplLh1nCEdGFaI+N+dyL+kdfjI9triLiFHhWAcrTVQT4sHa4DRTgb+pExY+DxK5lo005
JhauNEgLLVUGQJHkCv3+3OOdh54RfvjQ3ZUagr4oNnxo8RASMLTylwbwE3nqebfo/S+4RGF/Y6Wn
Xk9OWvMYaWBkg9DcdYAWEntED4P7s1HmXwhsoysv7jBhnMn9gQ8LMv69tAfsEKbvFnbryKmwZcKJ
hxkYVxSMytcCY0OsFwkHjuIHiId3opU4nkPn65bgZZaWbePYwL0PzGGZFe+lppKolZRrG8Apa4dd
bCaM35PLkIvjVFnHxNWOpUmBTCDjqg+MJfDlF2VA9V3CRxNOtOQOr0mmYx7e9PdieMOx98Q296AM
9b3Vue8CXTmHbK8fCluGpXWvt4pI7tyELADDicfS4tRAEYebbYB1WdXziB9rG5uMqMD6uFO+aQoM
2JmQ1LiVI5AW8L/TXdz1T3Xt78ci/RLXKnSn6kf4RqN2EilKDwo5Ne5oxIC1A9F8g4AB67TGxGsk
jx5dI+un2pHby4k3MbNB/qvOJH5K8Kqj2uc9xvoYlcMipBjm1Q0Sj9dzaUYV+LmiPCgy1LU17CsJ
Fd8aVXsyY+d9SKnkDdOAfaNjUpR0jxLBhIQOOdQY77K2bw85LlOlWwuPhDnNq2ijqnM102Q14qJo
nPmGf9Jqg3y+TN+6sjrFr1EiUfQHmNGWpIy6cth2e7IKEMZksQtywi6xKlHxZWLHatUYrC7h/WDv
7/SWl4kqJHCN1ENJ2TCHXtgj0dydyjwjVgQ3gQGInCTKCVOYHLSo+VoF8gSMfySzjaMsnAz6UaVB
5/YugTxHFiRJaJ9uEzHTLZtlQ6flqtlZ/hNP65PfiW9fhRVccqpAvQdd0WDJeSrNocAHykANQSsk
Ap6I5v/QoOa7Vn+OHS7HnexTTTOd5P0xdMDSwp7k9BzaCrlyM2WivFOQ0Y9NgT6BNSoTtTUmGBKE
0IvujQCzTgsvodj0RQjKPB6ow6494EjYz4dqTtetymmvuBTAwQBzEomgxhWanbvJcWsHQKMBYXhy
cTSqQcbUh2AccEAM7lX88xZZzF+8DaG1b25Xz/LAP8eU1E5AvRooX2lB7nqwOaZzuWadhpo1XyVQ
MeMmWWbRcmjhV+mFvyoaAJ0y6SEyZht521rF2irJXetyfSQIIPWX74szBJNX2fbD7fTPi8FcMHbf
NLIm88ng4OnqD3nzHnbiLvsaWPqyhPsVakq4zatQ++uCs8ncxcL6gihhXevpzkGAUAw95aOsLyQ/
aTGF1Rqzu6Pp4EJodMFlUP0Z/sBRqfRmaeH3A4ronqLaQurDdTU6v9ROvgXxPxEUl3CgQoqeipmY
V/6oU15UANMla6/BuTa+x/9th2/uU9sgXO2ynjYd6ZOH5WLN/+wUay1Jv9VN96SY1LVT1laE5pbP
frhKVe4pQyD82yoYNoE2rlU5Chym8FKN9Re4SoyzDEh8DjIBIef0UdKcwQnPk0M5YU5fR7u+ryxa
F6iFB+LuaEzSl6mLl7lCT+b7Q3LXhLhcFF9Nm/fDkugG4VzAX3guLC3sQNEGLmLCJliyvITxwJYU
BSgH7bqo5Uu6E7P1EZMm56WBtvHVrtkRx+kBD5AIEF6DtjnXdd+umtwEEPeBgTV99deLkKfHPmme
ZFub9+7HpAx3saPr2xJs0DdA2wNaMtJFnAW1ycso542yHb5Nht8irJhB0cZoV0bDmxhgsUro0k2B
p4xwa1C72nLCEGT01O1TUH4ruGx0/kyUJRfLcJJ9IeKTIYjPHosHnRBMX0LggRz33ragEFsyO2fL
7uvzhKPiQivnU47iqPti9umbkM+CbCDwuFQ7qXkuWfU9G5uyo7rBcJBDaLTR39sUy5EC9+lWs/c5
EaSlpb2EBiLgJP2hhdbeNSZnWUMdI6aTNo7odK+Npnv896GX80Gclz4MhMBr8FK7dx3+xK9xF4Gi
AAFyVUfURqh2oZJhmjGHVNJTXJ0cVceOoRMebThFD8QRuo7wKuPpqeYY7zlon4fuOEtYqQABs0Id
famtbMf5HJTzMihZD7fiqJMtyOgSgsNRC+GODsSp+zcDdRR8w0VKX0AAGGZU6xveo+Txpapl+8QL
XqFPWgx6/Qgp8Q7JFmVmaj05Y7SxXF682DgIEa+gtz90ctp1g8igRRqj+VUyA/qOq1O5Ot+MHyC6
rccc7xBbsQ4EuCG21h9MyTyIsvEgr/kGlNk4ty46Rk6gLLj1x1ryaG0IbirXkOAwd4aargFQ3qZ9
5CyRlRPi6UrEyAKiC04jaUBigrK+3SV7IA4i0YttE2A3S474SSK9SC3o0xt922jiETBGvnXIIy5y
kIjzIaYDHFV+b59avBLa4e52OquCTqbpeLpWpiFeR3srext35DQJOQd/P9z6p0m6Rd6rrROWyuDz
E62hEx1+yrQkG8PnWoMYUEjCuEQQAsj1NRi9oCU0jWMksc7ff7Ym+UqfBmsYB1kISjSdCennMT7h
UlgbiwTRkN0gyLGMdQ7lfyXKGkBTURgkViC7Slx7wEiogeP8mlft5g9X8Q+3gNxn1zF0Uj8FszKu
8m8pfKnQcR9N3I5ABfQZTV1xn6fui9+O1h0yvNWgTtpSn/vnlIjFL9ANYKvApPBXU9O/jp24qqVV
YKmTvVY9UKGGtL2pLPX5D5f5DwNqXJRMG7YkJBQw/58vU89bFRSQtsjRTwPF+aqz8BHAsvrJ4FLc
aF5h7nsaG/yVXTlci2dEmaaf3ue4Y3vTKLCrTu9/f1H/MKiHBsVlMf26sft+vqaMokBvc6XdNDgr
2Be9MnQvYSjiDV12qozyoGRP/w+fyH5rmQ78g19YfE5bCuxuzXYza5GBSYOGcYUKkGeIa9XhMt07
3Wpqiej9/cf+A3sQJoLpsiRdnKywNvn5m1Z5Hei48kJQffLHjKjdiH1DbZ1TOsaZZ0eX22AOAQOK
Yx9QhVq7QEOhDVLWDa5QyrZO1n1E6ybLIocAXGHqMTIOses91i80hrnFoaJoKz87Gn94UNo/UEck
MdPCHoh801/e86HIlMpXS5zY1OA9Cbp0o43DrgZY3dwaMqUEoy2JXxORfS8dV/5yZMPV8r8S5f/O
XfwcLQ13xTTZYgxIQo4rqZ4/38AOV1yL+KNm40T2oZXVNoDAfsDEcNKPEv1W8VMufINtnO5tQaLj
tascNBdsAOYhc8yDrH9dSXzsRPIxZWLrG/k+LaK94Q7nzOL+4iB8+f1zt35ljZompD2T9419wBKf
KZfOWE6YfTWbzO2FJLwA2jF6wI/7HPfhtJhzsDh5sbLlN1pxB3/fky7xMJ4tCnn4F7OoV45a68vb
pJkwckAGpTgDhF1R1fsRorqhf88yiue0plGpDcbj4HVJHV1DNNFQU4vzbRFJbHBu7Z2EtYUbX0l6
gYnwjHrpe9g567LEWVwbeuZvQP1+zYYtga9UMkB7AzBemTFaIImb3om5e2w9RaHxbCXyYISxheJ+
iz8OKrTi3DDIxC32QZIo8556OyB/WgVvqvIMuwp3YynzSUsoG35/v28Uyp+PBMkPRvwA6kJi12eW
rqv1Ywugg4LEp7eru0gl6AteE1XzEGFpRSD1xdbGTQmlPxZUPvhAM9HI3UNg8xfkHepdfxUnuYur
NlVH4INk3ipFjero1in7VXnObYsVKDOaYi1k25CNjxAEQYZQHuss2+MJcD9ZPlBzUZO9rqg7OXbo
df9VadynFKnNn07DX7lV2OeqglGTCRXDVD/RTLq+5XyqexiGlpx91VT66qtRKbiIswjk+gInm/lW
xI3TLoZynJoEFFluSfJZnV1//yh+PW9sE98+i8BgXVWJqP35hSUEsLACVEcbInX2YuBWCpad1oL+
/v6Dbj/p0zO3YTa7eAeqtrA/763QVPxKpEm5mcujA2JbFTBKCrlhurJxHAdeMbKSBXjnWlXBGmIM
uKq+/WbbtKGIDRgmyG5PH6gfaq6zw+zGj0wPqzvknyWtNZhcnLT3IZMUbmBZenYGl1Ep1ecQqzFS
9fZZOJ4kQlJITEEOIJiC72+zBjW3d5Lmiql8TtvFME7Tr44fj3+4D7eI7V/uAxa1zEnYLJnj/nzH
87YnRn0OEVHY9BhuEVxgxwMYw+mTG2TWyCGpBCYqwOKxiZ9lWUxGab7oqvA6Zc7h9w/m19PdtjXc
suAW6cavZ20quob0Jq3c1CnDiWLS90VQnUzBsDW3H7oUvGaY/vShxq8nlW3rDLDh2pJWhezs57ug
F1rrqJYoN9Pg2MvUh2JSRjyjWz8/zhdT6w5o58BMpposGFe228ZL7g6r1K6f/c7+ruPftrK64dQw
dWe3G91o2/Pyxhgnou9/rbKc9Mti29avRkYcxA0jMuf5+9zvbw12GUAroZJ4R+b7XUj2hSitjeiz
N7cZvwJdIoZG+2mG/R/u+D+wjPnypuT02han5Gcqe22O0KJH9oDBZAyrAjaoP1pq14VKGwexu233
luOzqXUWNSjtJkNAddmr6R94njci5+e1CNcUai28N6K6P739uMo6OOiLAn9jTtwb4cMoAIxVRyx7
0um2rH/eGaTATfEQI71E/2msGhn/pHLchJKcIqdTzti9dEQpYRXJdUoo0NXp5+RE6MYd0PN3TTuQ
oAiklTIqAl2uXIT9Jubzs1zafkff0ybgMcM7KRszmKB/QoxxISahD4MffQsxoJqU1Y0OH0EADy0q
LPRmZ7u3dkppn26IZi6JK0qKUxk2CK1wvNuB2xKIuIjao2M+pymAjaGG39O+f8sClB6Tmn0Q6ZB6
SQXDsSbtA4hYfMmIvPDs+JUwVMY9DcdLpjET1XymmUa/KzVOFlwSdAylg2saGqbHjApPHnfTh0j6
IwxLW2IXicP+a2eTdAv3P5g7kyW5kXQ7v4pMey/D6AAW0iICMWcyciIzyQ2MI+bJMfvT60N26V5W
8l5SdyPJrBfV3cVkZATC/R/O+c4Sv0+0iVAm/2Fys4u4u7enJ7yR7TYfUQvO3Df2xKSQNOYMRyvs
lyq/05qS8fdfeufXiodnD7yqyTYZyqvzpiNceRCJQo95sP1TN8M0IgDvYnvjHLoMV5RNY1o66gUX
PixsUDuroi0jUmg3kLi1gS6x5Y5jFUiRwtiXb2KsHkaLz29Ax7PjnZAe/pmBsUs0DOEwFjer3o9I
mvxc9c3dbPuMb9e0QzDY5m4x4I0a9ORsyr44AVvfbErZYA76MR/M7asOrwr4wTrDREtGpkpml9ao
ZIRfs8aIzOH979+g/+CY9rkOacKwgBAQ6r65p1Xs2GD/aN8r6DUsPye0n50fH7ImwmEBa6GC/x8r
Eu077Zn3Myoux3SgSEReaPLVaMfo+PuXtPqn3jTSvuV4ro0vBY+Q+daQE7C+JHaSFR5R4ATxBBKU
4qqoJUTNmVjIu7G4nXV/Fkn7xS/YAJMM3AISyFj1OexVg8acUJg9m/rGa8mAVAafMreC3ChhnV9l
A7NgZzugDDMSWLRxzvKnCtDDYD0p3ehTDNroQPmC3pOpGiA40mdqeaw89ZLlYpvWxnbtftJ4fOlr
pmqIEGSH9kH6IC8SBDjFfPu6y5i0snY0VSctwYLOa3zKVBgPCzk+W7SpaGyUXIczLOdKdhlqRuiw
YOnaSnCVsqj5kps+TQOM8K5G59K2ACpSYIfo8c8V2RXMrRceSgIYUP882TbKKoNFANTBHL0mZtpC
15ot/rpOkzP1YbDwrfOxopSNc2OMzqGb9B/aM/s/+gDpaH0zCBxqP7nWhj/NIMaWuSvklPrQ5Gyu
Rx7zdUeP2NoPbRO1eebHxSYqvJYQuGTaoDr2GpaRHFI6pXKVeF+UVeO+8FDUDXevyg/Nqm+bFC7v
1pxsXxcc2qKQZGW+NdZBbd2WSB2L/rl4Hy/UkZV0GvJ28j/U9L+WEb4lKWs5ZmE2/zK4GHp6S0Iw
6oPwnQP506htOZx1vWMUw/m+DnEL5Bi//0r80m96fCFo2RiWOFTUhvemmErAGS4qZ7BlRM0a/peG
kgymzaSdbykM+FcNBampX8osRVxPrc0AByHrZIWtbXt8rek41rlXG3mfrBxkBteW73Uvr/9H0MDt
jzxs2OY9y8o/ncG/dOuvL97lGOZ8Wf096xn90+NAemmWCbRWBxVM4P3kOW9v3KnjiaSYLaf4Yg/1
nT04Vzhzp9+/cW+Pf/7q9XjDX2Sb9Oq/VCB543aogEjzWX1Aa+2/CGp/h6HylknPH7ue17Pp50rD
46bgOMWTiq2OKIY3j36ioBNp4oJWWXy0K1yHxlPMBejBEYWZo7xwdlgHl6x0G0ZzhjEZNwwmcejg
Y06rmM0RMcn7WCG8rE+pO0XHwLWokUhcRdxIc5ekqHXE0EIoWjx2MV2ySzrUNWiCvnZ5MIat7Fmt
WozyLbO7T6wkxEmI+EEi3SA3hmVSBhpU6PGp96zDJM1PHcDOiwlBI2Mj2tcj37zyS6r7ak/k1kHh
Vtyko5KraOFeDfBfuMA/1s10h+brZdBTciztl4X58H4ESb0xnAEMRAwFalSa57Hsn3urG0MPQdyW
nlCxTEZUEbuIZZAd7LplfD9H075x83a3uCzb5+5r7H1ZjPajgSdiN9ogu+IJdeKQX4l+473DIeeT
4eCRDUxEX4tXoc62hkTayWD0LFuxmr+7WytbXAb4xT3Zdfm+Su5LCZGoH6ObovKhp/jDlznQz0mZ
vWALQUzD0RkYLwbzYwZIhaaacm8ms8I/E9x2Onl2TJO89ihDHQKEpoF0sOPAh1NnMSVzLZjePfBR
1yLZx86Yq8lmY4/GKSUAOBQCC7hIGsosGBHrfi31QQkVHYgLiKYhJNi+Te76kTaJRIZqr7R57BxP
HUBVZjvWlYg3DJp4KogKESc8Pqcin1hE9iGLGmvjuzN5llNXXoL5UTSgOmPx2PTONSaMKpTJPnbT
6Owz7UDrAHAN4JUZihZuoQ1aziJrjn+wHdbgvH1/+CK+vRM8y6cPsrBMcyEYTB7/eQgEMU5DUQT+
3tR9DFXeCqj7aU4pTe95tuhSO8MBWLLg6DBwpywwpjAmSrm1/Vjsx6L4hovhnugQZyfZnfFbEFZY
5wQxqPT7g881c7HaIYUhCfl7lJu6yDdaoAxPi+SrmDIwi271xUf2sKG8kFw5VG92yaCkTJAagMVE
WmFulx4Ue6Wqvc7XzGpDXEihIAiEF+2bnXceeYM2TqDaXRvxo4JmcrZZ3V/7xHrKeklUyviy4jvg
VnnknR6m1O5OBRV64E4PEV3xzqi5h2Vc3v7+HX47cME8yQHH6YqRkEvCeHPyRH1jusTx+ftE6YNi
mEdz/4dq+pcVx+vf4Xk+sxQDZY/x5kNsqUYZfMb+fuqmm5JfFaIKG6mF9TrIaO8BsMx3lxww6Dmf
7GVBfysQQ/3+9/ylq+RFcBE6VPQMFjjX31wnsfBlJhPl7UHdUYAuNcKnOFB4ivXEZkAeSY68J8/z
s09Sa2hhtzmgng9rZVDR9vmf/NrW2xYfZe/a3Fr08bipGEn/88leQLJBX6wBfMlGAJ99z18bbRRI
4gAab01Dl2X81bHrF3RGkiHwMqIG7G/y2X+AaUXdWJGlFwUGKiBP78rcLkLZ+TvccvP+92+e/A9f
LI5AixEI3vLX2vunuzgXWnmWEnIv8ZluGgE1cmm74yREaNGQgKPNM9RXBmUWbuuLWZvGZqiqsGgN
Iv2SJbsiX+erez+nyn23RC4RDtBcD/Yk0YcN0SPZWDDlI1j5uloebdKPRe7pMCuQUioTbRKsghay
tTm2aMlWs++0hyKYbYleOGILsQG9xB8Hk5McFQJ8qbbeDfNwwNfU3g/m3cRjdSLdLSyTpDjiwo7D
xDIIreGmMdu5OfKInmt30XekCFzzhsHWwIL0XBbSCefKTA9GNtIv19VVpZXJypQu9vdvsv/LV5F+
E/+ltG2g5DZV4psnIu2l01LJMa+xsmPVi+sykT48uPg7YELjUbcGhgnN5yLC/v36/ni1GbbUKrdJ
ZfqobiLImYH60SX82zPBGkQyNh+iBF9msb5ZOgXiV+bz+yQnw60I+kNm4ORMYJDWmQibueP8L384
DY3RrK0fpbY/qxmGmxgR5dVNc7RGC7Ix4mnCgHKrtHfs42GCLtSwHltsUGO4mYrxxjXqr37ZuQd9
y5wWT2if7vwcB4Fw1wF2E3/EDUMOgez1BjzyurboH8A9t72lt2Vj6TCS8h7ZCP4m39g5tXpahqKD
+ijWJFOLydf4tUeoEPrroze7wVM7UTp5Ovq46IYcV6z7qVJs5rMm1ERwbzoCHT2K8BvliAX1e/2c
l9OmTEH7TH4q/nBzub98Zfg02epazHJZVNpvh0cE50apTvtgP1TFO6Yo52wQipHJeJPG02NJIi7z
M9sKI3qsvOXpT8EYbK2etwdaJwAxnv1N7heg0NOC35BrBRY/qomAyQtqWKS1bvdtXFw+2/oWmiw8
QI80KFOf1mwoPc4vhg70JY998zhbBLdLjFOpzRNQtbH7zi4uhNpPex7JH+SOf2bGZbDMw4VVCfC0
g7xGOPv3vcVLk+l7RJxX8rQirO4FiPTURkG58Dv8/jvwa9G/zlxMz2HLyPH4S9EPPxI0z/qujQUu
QKSFheGx+V4ImAAce88A3dyYxouJwgjONfmkf/j7f5nDkwVHseK767rLCry35m58zKVlDLBWh3h4
CIIcrG5ytbN0OhLyaexyBUnTimIwsuC6to0HiWkU0dckt9Rx8PrPrSYZG3g9rb6/PnQedi2SKtu5
Aq+iyo8EQaYbAg5pAKGRYY4an9nV3EyxvI202+3NdEAEcBaNuo5Njpz09WDM+pc8S+7mpfzMRkKH
LUocRD3tjcq4rGKV5tt1F0YH+GOWk7vv8YtvrfGzm5ICaRFaj0iVZ8jC60ym44e5gXzaNYHFsJKy
tj8NNvcxdRXGeQS+Fnh95GiG3OWxHbNS467MFlvdNPNd3jfZnb+au3sRhYA9kDTiNWAXhO2zmF4U
4dYbjMLvcseENjACWijKZkdCALGm6XhrOcXVzJC/eJa87/2qO/pBcGoWzwylQgPuSCTfeTp+Lnqg
0KYyrgmJh5d1pglIIYNaKCQaPOvSrb85ZnZ+AYy/jLrzcceBs/HS6KvFacf3fb25LRdziuWZm86A
88d2e69Kj7jFaT6Yk43ainK3FM4acargb7jlzhXVEqKJj8NMGMgyBoh4MbS9wPGXvaqMT62Tsvsb
DLXNDHfZusqhkBcVvPWS/20cEtiFEZVbER3iIPreEXmzbyVnHO6A2znwEEMhqL+RilkZQdsIwZ0O
o6eI7YM1I4vtp5yb07f+tFd8O4Pg0eYrxWh5ZResZcc/75dOyiIv8erufbai28xz4n18z5PMGK+g
tHbq0HNph37/jfJ/6aUdk00FBQ4RW9Q7r3XZT6VDlvaLZLPl7kcrKY/L1H/ICRdprSC5ROkcGo03
gIZB0lGmudpXity90uG2wT4JH6vZZatWX/jzbTlrcA4KtRBwPS6SQNwvuk0IdGZJVisymomxXu3U
B1UzTMuSiMVoMxE1tWCYBl8M/4zPI9RDva/NQu3jak65irCSJqhzsGBVX81jeyLxyt9nBi0xIe5E
dKzHpl3Pd2iSAL7OLgzOlSGSZN5tYOLUez2xD76RMfYr1ed5gYVqWs7jNNovjW39UOWJXFZ0iuk3
RqYDqk33xp0H/xBhmWBM6R2mpLB3U5xCCmZSvqta/w57HA82w51dJHMiEBGEBwU8vLHAbNuQc6RF
dWcE8P+TcaCXZfB/mMz6OObw0UubM9NIiwhZSHnXuozNUjGXf6hXfiExUUybLKgcHxUKR/XbgSs7
81IJILJ7hzTvYFGUKmww99VI8WRl8ROk9O+6lSe96HIPIAahZWeeiSD7wwuxXm38/xifMNwiSJPJ
IWZ/zwve1PY+npzWimNnD7LR3qVLAAGC/Hh4yjkxOLrLNznTi61YdXmZLzcNVPI5cNIdXFiiDuGi
B3W3Vx1Px3oBhSYVZ13yOXokL29vO3eOCK3mH1tg7sD+omdj5PQxakdtzah59F1FUntb8sE3zm1X
Dp9lFYNdHhVHkmI14Hsxs1f3pN1IgRrij6lpL2PeF7eqPy/rI9M6XOmW7G5A+UGp9JP9EJSnbD1F
M9mz5LKw2UXlQ9BnA91qu09MhzacOWbtGx2TYv/WHxobwvjJoIHwk68WkxkKr/KRkNwPQ0XhbOFu
2QncyNvJHl4GhImX/J5VDbSugWAQcp2eulUrWAvWE4F48lRPhzE22yanptZDYm0SuDqUUWwky5XG
LOz6UZQF+LCC7BtvvMwzy0RPiUd3YrCalxIdvGOyMsPg3sAJ0njKxoot8/itDPoGBkJhXKo8J2gl
wm6PohO7UUlJxxeTCTai923n44hLN9YO3PupMGN/o1JsmMzAt97ckNa5+mBLWKr8m7go1zyGfORe
aC0ZhczLqJCEykyqmFihjXIscAxpE3oLkO5Bw68nNy4WLdldudgbtjqCZPGQoVB1DaUQG8+I9yba
77BRwPGBF8LOWVHMnY2bL0OkW9QCcO8Fpua0T2BRho6yX8bykaRLte3MDDkyX3HqKptbpuuOi+JP
jZH9TbP+xQLEHiEF3bXxv4y7omEK1koXSWw/6xB1SLCPVmYPQQ5nmfanXsX39C9XjvNNasjk6GJ1
CWSkQjPp7lXr9aEZl3IbgSRBef+l78GYDBiDO2nrUEzC2NLo3VjrxCL29CUpTfCLaLu242yjczDP
fNhImdd3/vW4acFEb5TqQZ4LjdS1HrptO3Y/yHvlo0qIzOsrIgFJ7earNzkM7Ctrh/ibAKViceAb
F3dxHKudlQY/YAR9MGRz28fcNvFYaIjK/ZZCKNsbrbUAusbv1RYipCDnCMfWMMixCAM50PXl3ooT
M66vw7AmoJ/hzaZupgcC4ih3acILer29/g4evvvXGdK9xgt/rRtGPnHSv/mv//P/LCATCTv/eZt4
/HPg8X/+g9aX8/Nf//fL+3+ai0wZTEfzn+MRj2n5+Wvyufhvd+rzt+9d8jMTkWDM9Q//naYZ/GUY
yCfWIR5T9dd1/vS96//Hf/fcv1yKJuoDsnMRO6wFyf9O07T/ogD36QI8Vq9/xyLbxl/gx+SqlmW7
hz5A/ldYiNJctx//fmvAzGK1bzsWKcwMNBhOvdmOLKInX5NW62BHRPLEs9veOOu0e/HbGpi/GX3s
3Xy4BHVB8mLcpZ9SEeHMAm3knArROOaWQeAKuZ7U+MK/r35Yiec9TgrLgcgbvEIRcoEjR89Iutky
77q6ZoqIiBVMKJO2uYvLwywzcZ2ymIE9QVWhOzj1OZmT9sbzCY8HHRoxHY7H5GOaJqheMjRs/Nwp
xzjhuhkDlKS7+v5ifJD2KL8tozHuJ2LnvtCbD+9k3jO4AM2411U7Hq2qn8npUdFpTBrnmuvOvxE9
mXZtAyaXrmTSYRD0/s6mcTwSSsysc2ot5Axmvyq6qct2INLbpySNQIHkRelu5iItQ6oP/+J3QX6c
nUafUIaDkGz10uy7WJSPveWaobLkoDZtUTk/YlFPHxeWO+/yiUn8dugs98MwS6JB86X5kazBSCJt
0fkh/HqioTC/afK4PtRtSniFqAm5b0vvSoTAeAYqQ3ZMnU17Q+XLA5lA3Ao1C/jW7+Z+Yy5VcJ/2
I73TVObvxqlitJHQHhwSBylDYw8a41fcPJCGkISGpYFgLGb+tYyE+4Q6VXlb9D/21a7GpdwIQ+zn
MVmnTV1gPEAF5h+16pMDWQvzpSIR7saS9RTmVbHcee7SgSND8bWPHNkaGxfA+a5CEns3IG05s6hI
7xjKN+NhNuMFgostL0NnCiqmGhj+mFsvdiIF00BfDsQUlMk+SRK7CaVcUhynnnWuxlS8BBpIxBYv
hQm3JiZmZ4xVd208G0+3gxYSw2Lky2QjuzL4iJRk+uF2FbckV2+x8MHgQJuioL66PjEyTMqZg+Zd
fBjc1nysxiaajnMawWYeJDiPJZfYTxOm0fzwQAfv2jhPxdFjbkYpYqXIM/ggqnsrHYePScN7i36h
dq9dU2CB9LqGbskwVN9cBtHgjwn6fj4KSy3etmpi/0turIurYh4leHCjJxwJIAzzmr5sAUNUxiHu
coPllCyIgWDXMm0xwSInrdyUrNG+alYKDtJd8h+Jocxpg85kSVdnXvfE5ghJIVVGbaBPiQxBdm43
6suM/i8sAjFj+OebCB/I2AZdUZ+N2nPu3JJyWjbOQDhmTbHdeZV5i/4Nmk1f97dZXFrPie2hFlFd
0u2HITV/tE7Q380kp31NMzFdtdDxBzFk/aPFq5A0icX8wGki5rA0nPRKRvyEXyhFViCBXB+Jkcxv
07oDTzU5TGA2HIfuXcnm89xETfmuH8ZgjSTw1BejyaKDLloiLxmsvORUynsmTA1VWuz7O1xz1kmJ
Jl6D6uT4FAd+B7ukc+1dNZX6SY827l05O49lVss73C7uthgnsi2ySWfPtQGUu2TGp1ipExtUxzE5
mIxBj+zT3F3n07IXwZx1t7KpYlYsU3A00lrvrJFuuSKmFnqnpdYmuxVslMoyP8KflROqh5hNfmzy
5i1e6h4CYgyizbJY9tmTTX7JxeKfAIqoO68QsBkDsy93C+lad2ksDKgiKnv0dTadR3acF3RD3cx7
5ct7CI/T+yKqnT0bZJoOW5X9lx4p5UvZG/D1G7zDqwQVADdiJwanww7vsHex4LExq/H6YmctBAxE
puCBsi2o3yie5tuFoduZlE7vnhyBeNtPNnlaiTcRe+VgiO5MODwhgsXxAC0FUA8Z0S91lzvnOrNx
Feb28mzmJP1tKg31f6r8dseqgVthpLTUOPtDDM3qWAeLoHAOyLuA1ehfZmVyjhG9VVyH3olPydKy
nmjWGGLTaQhlVsGyS8gX+jpxITxHnaG+531rY4IP+p2WOZlcDtwCmXnNlyyD/g2BHN1w4NFN82hf
A8vCSucu6LJ2BuYNm51D5Op91I7TJ7815ycjyt0zU5bkUGXYgZvetQ8p45/bGkTomQDN+YiuxQSx
MQxPmgK42EwT4xTbbN67PYj5TSrt8ltXEXPIyrJ8cMgcus/SnAlaTyAW08ZK1A9SjNaT9oruMsV4
/lmFFcxG43Sy31VtxSeZFBVC1dKQ1XNW5uU+4u3dp8ZUHO1lDIpQRFhkQrrE8cb2kvmFtTKeIq9R
ZwvKA1+Fbr3kighGup9dKnPiJGpREzuELCYb4jYpswnFOI2NJoGHe+bgEkrFWE+SdxDleK+czBke
4WbwVqlojo8obOab2VzUHhkq8A9yKOH88M5yLOO1V61Yp4VTMmz04jp4TwaelHa022OsohQGjwj6
DVABBOW2TGi08jUPiLw28EYNqVsIPv0QwQppGq7VMhmgO0KxMx+MQWZhOhfGB7JU1nGt5XSrUbS+
iR2ruSefgOAbWK3uFiZBwv6cK5pBU2otT0yta0Y9fVlS5ef18JhqQshisZD20owGdrCJTUTo9Jg3
D6UR9Y9By2XIcqi91hP5mk7+JWITD27dOU7taHEnDFaU3LY1o7kuM7rbApLC8+ynzX3ZW9lelwIc
Z+Uv3jMiQUJrHNEdkHFPt2PdEO6mEZMr9ODh0IwwYsa81CQOu0odG7n01wlf76VIquZlhlq1X5pY
X9KiIT5Z5AIOdGIgLyQUGYDG0mYfqhk5RG90zolYu+wMBYVZW4Gr3E8QJw5RUe4wdU4EfsantBqe
ChKIaZMXfZtmjXwo6iklBUbT/lQcNCF/nPVwqd30wSk8gaYiS4xPaYu9eFZGfjuiYidiAf7X94U8
RQJxuAED3YCdWuQKevTcM9w3sgz14N/0Nil8dZ9P10BkBpzeRW/T0myR+6GoE3zPi+mhnef5MkvC
GcmpUz8M7dT7ijnCNo97KA5ggW+BDjEJT4yW6Guh8sc2LrHiN3320rISiDdIuyqI3XyF8XynRC5Z
QUXRujQI2brhYGe1fe1rMmW3QWkXBGS36Wfh6nLYYNJmXDyRTrWxEPGd0BFDmkhFRr9ZF3XdQs9l
CRgqh9y0ORuyy1KljLwd7X3tK5OSg2z4ZSsGiH+VhVyAVDVj6xkd4TQQsJpwmtoJaZndvgtyu7/m
y9KfB17klbPUQPuil7MGTIuElZqTyJ/xqcn86k6KqCQS1Oq35TR6Iew4DeHGTebVrTNu0ijrj4Y1
YW1GHUJZpfAsCzNz1sC2CIeRwJhZbRl2zB96gHyrvd3wH5nupever3nv9FF/ITp7OIEr7UDtyM7+
YErM1cXsu88lJxg1hl6O7ZTq0PWa7NhMhn9shy4CPjulAO5QxCDWdstjGUTRY9+W5V0vMuaOdhkc
Ycm+wkw+tAjf987YF4/mwsXnqEncuJ5Zf7ASRVwkMUUtzOEg+/JTf/Z3K/sP95Fn/aHhebOHJ8ZH
N5Pf+9QpAWJkJ9mxwgMqMpFdqou+OsCAQ3iEUBWJGAOTjOxPct/HpxEWL1JGb9Pbbfcwslzfjrqg
0JqIe2X+Sm+QtWCMnEhT8de3wmSww3ejXWiCxnGaT2qsbpMxy45dQxwMPiyCoGVwM5RBedAGygam
E0fMyU/j7L1UYkn2pVCzxRAkb7+2ROJugq7ttthmZsx1ZOPKliSGwB+7sx8kYg/re9ovgVvd1MDj
WWdO+jYgWeIwJ533wOS4/DSbafJNVdO8HWOujKWFezHrge11ale3vYPYU9YDiZ0WI2gTuf2zo2f4
m0PaHhNJKMykHO+MGST4loO+5zpKFmbNIlqZl4RyAl2zCKox3eg98MHqxRgbFTKxMbZxkZI4B152
sePpxeaWPMGcqQ7deonHVnEbLKl/JXl52i3kNh7rhKxCLv+A/HN33qVDp+/cGZwf7LdtkM2ra9+W
yyEqKvA72Jmb96Ou6+8T2eTvqpy1NSF0T7ozSBmkx7uzvZYRHJuQ9ER3gkbJp7SkbuuV8nZR0i0Y
aspsPPgL6cKSx++FLI35THHSn030k6nZXlWtpxdyp5IdrniOtTKzvhScdeTIdR4gNG24xNCb/jVw
8GmsKzL/0qadc6MnZT1Kc6QLsSNhIWkei4lrIte3cFumS42O/VYK0vSU9p50Ic4oRNBHEhenGfqs
pbsiPvl92pX2t1ZV6YNpzouC3O4P+z6S3hZcSnqaM9F+EeSKIV2F0IFEy3gZY1T4wK5bxHAjGdjm
whZPlOOtp8mWd8ToIoabn+LKmkIkmSPmxLYJ9sD8ucAJqWcJgCI4Ncsnx2AZq1a+t2tXH0uKqtNg
+RheHa+8pkWReVsmthS1Y48UOMWH4yXOt7KAwBcTB7VGf373Ugt9ez8xyjLNMTvlLu6JaIxvm94o
b6ZaB9/cxonfz6MZ0+2Z3IF9UVtHP4mAiE31jIzLb7tLXlocEnZZ3SO4SIZQMoUuN44amm+iya6d
EsQqDsTQsPKz3ml7KfdwFNiFaFsdGpvf0rbk8iwtHuHUCIr37r/6urJ+aK3Z3RtlMrxnR1Y8RV2d
XaaJGwn7KwNXp112QVnEBz2W7Ytfe8aHoQ/0vtZ2t++G5VDrEghSxKdlYoZ/l2TVue7hFW5dMWLN
Xcz+pZ1hjgNiit+5Se5eedf9MM/M4QYevrOPigF0ha6nW5XzqDQ08xZbCDbiPK91UDGWrdUNNSI6
B/K+vxavhwTpuc4uzetP+JdefBdvoGDZA4nOZxqOQQD32la2PoFwRbpDT+ztBWb4ppib8yyIs5wy
88a2u8OcG6emkIx9K/m1IpAK1NL4YOYc6L4ra8iNNON/OJTXpdu/D6E8B7OXZTgMzEx31T2/dfpE
XkaaZcdBQi67BeG/iKFfWMFYggMk3fY68whsp5KJale94FLr5nc2uWAvvR6nHxSiQ1glVXGRylfv
6afFZejzJccRGCU3QY4aEBRS3ezo2Z1y1/eomTaUOvlD6lJqwQzBNwSHQkK2BZpV3JoOjdWW1RX3
5gAD4tMfft03Ghc87iu03cHDhauGQJM3VxApjlYUOTYRPwhydq6Tya+wlxGyY7hY6FuI0uILk390
ybv/rlDc1WGSNOK+MyFJgicH8lU4LodQmmlzExuN89VRwp6g5RhYITJZjfHW7ZMphoiGYHyjZF+d
iFX0z6lbI/Xo1OSKf+04/69Nif9/nP8aJlvx1X33n4+Abz9XaTOof0x+/+2P/R2H4/zlkdfL442c
33HRUv8UhwNKk9wUCW+A1d065/17+Gu5f+H9ZF7MAovFMVawfxsBW/ZfmOypqA0kc6tu7r80AsZS
+89vH0tw9pYujmykHqg+5Cri+Wk57bZd1XALBceBEdImUMRrEi9ukWPIneYQzjG0aISquYFgDvt1
dGeQ8HZmb/mtQjuiYszUjvYQdmKHW4dwvzAm+GGrCtbUUSZWwLDpn/LqORLNkzVR0dNQv0uEaDal
CQqHkDtmHtm0g6iCX8jJS3w/Dj97jK+mLpywWp308bSAM8vTM5fKrBsq/SIw9hmDv0acg9ETZ+xD
N3Wh1TGyizvVjOzInA9dNjxkqXY3tFEueP0dmmvQ4WyvMYE1L0zJGqqHqAlRiJ3SfJkeRguBOBkf
Zpg57bbIiu4u+8gVIkPts3drOv9z1KfNDvnhe5ss3Sr97FWJuJY5Wy+GyKfOJA0YPZf56LZPJnMy
t0nvmY2HxZJycBP1mDTsQpfagEppG5w02DKWMSpC5UY/SLEctrLrWGGRHsmUjMSwkrETXg9cyVom
xrZSxkPHhX/sR2bewol3gd3HL3Zw0OrJj4bkjuFNeQjqqd84JbvXgv25XEcUrQ12abI+EtjW3rkD
Et4WCwklj9rT8c3h4LOTRxhn7HuX9y/GFbjXN+XomReOTUagwrvgovBE8BSIrt3Ycc7ibKmfEuGh
FfA6dzswLmbmNxE8VJAi3SiSFBL1Eds8q90aeX/aMDSKRhdftoclSfoZ+dMzPW1t9SGw1ga1TkD8
BvAkXOy+t+eAfi5iNESQzcY7UXeoDxy8REZisjsro685CscNNXfEae+TDIOp6KS8RF7KvLnFkx9s
+tomFrFvHs2BcmTpQAZaGTK9VDssEdrqjoCb/Cxs63GeR4rPHDTh9H5CGX5BSRJB50uuECyNMxmi
WGkY6KUm0YdxSmERmZemYyXCgOQco9hB1anXkDpUQwt7O2jo1YFI5kPaovPrMgSsXqWZOpTv4owp
US3hv8Q+P6z36JwdGmkO+4nXwGZhksNlcHV7apzpGDMd2Wqz7XcJGI7L0MIn9vO7MnC++NPyAfNy
xRqnwfwVeMkeuBwW55rUxQBD3g5YU351h+cis6eDPw1XraqZ6RTk5BKlCHAxdIMsZJI+P7v5/K6q
hvyZWrq8dDXNfLH+10g2w95tnY+e8IodmbrmCeixu5SsEyZqiGbJyByf3A9Rt889U278BEoy08II
ff3aVfEr7vLCGHZWNDKGSKP0QgpcvC2S+RtzS1wFiYXmlx3PMpr+0S2L0Ihq3Py1yC9Tf9Na46UY
xnC1Hi82KDinO0eKIinRxBs73kW7x67L72vGkFuwPt4GfdFTb9j9Zh4wFYBl+xA11JTVeCNn+a5u
8Dyxisq80j5lyCL9vH7C6QnDJBDRSVbJ3jC/tw40JvY5CGxKIPis8U8i2ZpsZ9hKSRc4kU3Chb6m
Qbb8L+bOZLltbM3WT4QKbPSY3AFJEGBPiersCUKybPT9Rvv09cGnIrJODSrixp3cQTrSeY5liQR3
s/61vsUwglQdbdFgQsvwVGuxgR4ajw+XnJM03V9hOLG0znFySyOaUyRx9/NCc8Sbq1e8XtGlyOb4
ZKkiu9rmMBNsrvR9n2t4xFR7OFLtOhxNbc4OKe75PtFbZvPzDn+poPt4VE5GT0ZaoA8GVRkXr53p
hjRrkuXKS1x18ZIl5yqVn4qd2JCtiTOYuAs9rBLmRedVpnncDtcmbYIwf6vhc0vTjppB3d+mrbpr
tXQFqw2kRNeL25JWAk6Zq15eZWrQOjxyWdsW20I3g1Xt4Kj8wEhysFKwi038muUK+cfuFPeY1Cj7
O7UcY5gJQGCr8oMLOWyICxqK+13rcoNiAiB8Rys/h1g3YdyD4nJb50ejTPJALs/ySKWvnKJpDhIM
Vl7Uh39mVT22OCEODdpSj3i5MYDf/+qo+qlZw8PVFbiYUcZf6fyS6qBtMCo+r0PQbVtbv+uQO0eM
SrTTSGWBDpxOkTWG3sgIy9MVUJz0Pgs/beoDrpfwfa4T+9DCKAP3r4fvVinbbTzulC7SGQf8FEUW
XlqaC3faNGHYTspfSGfVHyqbpnb4nrXBfob22XmLEKU3TKwcKaezs54quZ9HaY5YnJdws6pXO5XC
02qFaxb4ti0KE+IO/oNdGxUn+ml4pfSVg56ytyDG6w+lAgOirAkoJIItKiS7DCW6e0f07s4YnfCk
CDw7cPd4kuI2IzkjXsZi7LB8WMVGlT0WTGMJjMFhWwfKu8UJ1WIUFqsvX4t2E4Eet+ODbNNa3i3W
Pe+cfgsMP2B/lk+6Gh0i7l+M/wqQmDbOE8vqf+D3/52/YqziGZrZE2DcjoySd6Zc8Dk7xbG0hytU
j9aFbRRLakRmyp3rMrzQNfQzVaZANcpDNsxbxtsYdmLinmhufG3kGgIesaepyhfFcwfArixo9njO
lDUBmQgoqAwr2+Ze0VOMbhUlCWthdOO6yCOY594AxlVt8huG5Pf1LTb19jQK3rfaeCm5mHo0qcDh
ytNvrZ/8dNhTlXJY1OSy1MWBTL5JxmXTmJXcVEvqqabYd3PzmUP9JCCzV5LqG/PeEwPXLXcpziRJ
62zVWvyQuk93t0ZlBz1hk0p3sj4ZBR4tHM9RN0xb05nK/dwPV8zLBpDtDEKyEv8Gy32aupWaB7Cn
ZHVaSHSz/AwQlyeMoKHj6OeB8w/+yqzfuwkBk9a8q5P8YFPHPN5wpaVzlXFUfpVCobdNwxgepj1b
d9qdZZP4poC2ZerfeTJ56aABbifSFcXMVoxyG1McgA6zlU4anaJo2hpiPlPBUIFQHBrQBE6xyqLv
RqpcDLNnhsnoEnNvdebubkQabO0J574tbwsdLhttcM+5OnyCBmRd65RTCQBnK9URtMUQB/m60RZl
e8FjOW4bOoR69W6lI2yYqn8eGzlwaIzvS3Xqe7XcSsN6xgbL3CxO4cDyWpopmzlP668w07d1N9l8
7Yjwec71sFMyJkQaN+fG/rFwjKHla/hK0MYYIpxT3issVca+XuqXgf6ZTbHAuHeci1IoR5O5X1UP
X5SKiZ1MWV2mZt7X4IoAyjm6meyNBvBbNgVG3byVtcoRmq8w1OpWlOUM35mGKPT3u9kwExZ8UrEd
cnaYrF0uzfsyCFyiOh8lC5MziONqILPWlhHcQrZcdVA40gKxZtbf2LE3tiamOsa+m0XPrxiC+f9q
HPysZPwl6/ilDDloFMpyt7U9x0m9OPI/UxuSOuS/SBFHWqY91+JQ6vWEvxMSYsMpaFfptvBqJGNf
JqWPH3A8Ri7fQqUsxTGxxtqzDcYwau3IUxRDCUd83Mxja+HrzNx9HrM+D+YGBa8BgWqeepTzY9QM
yx4sICebIRePyjXvmXDeSkhwl6xazOesPLh5ZlzTJVqxwLaxj/P5j1wUbrfk23Bq9ScZLZsaEuoO
BfqrWYaToKFuM0ALL/J45kM7EuSt3t24dI+m5dnJbEPTbVSPC9izYFrIbCPJPDdpPjg0z/vZ7h7G
asWD+hrgkw1R6Adj18qbLZTmUk4O/PrIV1Hhd11atJgKw3d37sg7FieswNTw6TOFc9SvbuAdz3uN
L1EWxW/kBLmfC6/WJPUs7tovvJ6Ls+kTv/3GUqEYNy4kCkeviq3eJN98F7fVbm+GDIWgnjO8czD5
9Yt7y5L+Wxqtp0CiaSLOztwekOq4QkygIfqLbWUJa9ECDqVBnmXX8UcOQqqTmpcibTB+aFmxJTOB
H2NlJjTCeCd9QT89LonY9imubnZWFn5auXlqpTTOcZe8T1ESEpdhlBU2yUEwujPG+CJWMExdEZxw
8ihwMAhyjITTKTZjRI3v4LLnZsanUYWUjLdPiZv8aIbkxqgaLHQOGlsvzmTc84BP41ntymOSr0JQ
QYuOSgYJMryO0/QwDM5yWKL5W8EgR0GL9tBjhnwcd0hDWgofOu2Tf96LFmqMZD/hesWCoSfPZT2x
Pnga94uNaEtI9xQu2xniCAY8WhmK4K8K8H8lh/y/2OH+uxvu//i/q+tn8bv7n866/x81E0sgbGGy
/99Ek2P82WYxLcL/Jpv88yf/pZs4NjXCjmEiC9qQepx/dBNH/w9dRzAkj/xf7rh/VBPNsUHzYbIj
Z+n8N9FE/MdagebSUQtby7QAK/x1PP4DrfuX5fGf3//bGAkU17+rJlj4dJL+qwt2/R5xJf27aqIW
8HZDZV64zl4Hhr6eA6LlXXeXm5MmPahoDmZyKb22Msw/MBeCqFPq32nnXHA772vHHreydkPfmsX4
WhGaWWq7POKliHakY+19Io0ZNBuZ87o0yys3g5+SjJsAb3Ky08+5pCKg6AuaFwx9eTIBnjA1knzN
svlZNi+k7PRP+MC55yyF6SdG/ow69acWDRmSbFLYPMyD6nYcNogLzotN5D1z6U4zxnOi9J8UHxG4
6+Hk1MJllyRsvjXIpO2UD5ITH0PL/DJUuJqZduFbjsM+Cu6DOM9e5kpxoQABcjwHZfzQ8TdlXvsm
6lFHHIx7mu4xhTQ8jQ6cbR3/UBSN9ltKTC9kX4gGRO53HOEimRKOn8mH0zCOd9riKCeqvyo4eobz
oWs0/IWULWGR3dr1CCsxW7iR1sWLVg2xZ0xDci0YQYwUGnG27sKPvO98jOSc+6RoOdMmP6FsmdSu
aZepPkdE8B/AUJbLggm8c/R8a+H7OcG9O2qc9250qg/XeAhcVScqQQG9E47Gk6ZO2oXKjsM0OQYV
t/ynqomPk73gWGwN66b3WICqqhB73WzUTWEZxT5W9PApJ1e4xbwwvuc5cYo6i+LD0MzRvq0GrlpG
rL9m0Rh5s81wQW371znW8vO8GIx1lORI0lM90oB7U4zefK0Gxm+m9cJM82yk6sQVD7Sz06QPYgfK
EUsAd+g49RujbT5t903X0YZxJbjfGmjZxgyLDQUA0amRrnxwf8Y2IxiHUSlkJGFMIAU3ANE9izR8
GCjTtUMAu5qT+7YIM7nEVmGQ0B8o8WgbYnaMlGFm+a0odkY/pidiU9baaMdeqVXG/e8vxoyLhbsv
m550smsZL4XHYOzHPHViX9HbdSlm6y0TY76ZccCdJmBfErj/MRttZKF0+Kxzm3GZjXuusdOnsLSn
N2zWr3lrXyC2zmecNcs9K+Yj3rLDHNXqT8m1x1Qn86bKGrOPPiy+RNPZalMaI7eMgEkIBuoSk0lv
6tYuDbEkTFQapP22tJX+oCj6ccxMT1iuz6Du3HVMhNDtGHGimI0pxRWJZJONis3kinveG9xnI0Xb
FFlDkmUOG8jyuGMazPIILesBH39VUGTLh9HrJ3sQJc8ZETnLArbBx87gu/XVbjUQSC3gERHndBTy
GGfZuVWr7KDMZnxUi9k4uZAWLFFMAbGbysv7vvjpUqBDp5pJJfZbm5lG0ODnpflpnp8k6FpSX/Wr
Ogw+Zlw6VZ1YvoJI9F09mvaMHly8R0t9VmMCQmAV+21RlONR0jGDFyu9OQY7dt7XL7ownmXcF1yH
ZwNjEnJvJruHGoelb2nAj5Zi1MDOZ36S2EHsWOGJTpr2GusK5vo590TbnWMYQr5rUBGqOuVj0cUb
iOytmYXKvpyxQPTKjG+RyPPRKobhlHBfAdEiKp96x7d6SsdLSTVGV0CogLwE1cfHT6cyH1XVgwQO
+MCGvz5p6ikeZ1gbRvI9U7x1gWFPRq1IDkrTtUer0s4qKYTASE33qHcaTOZBOVL3zQQ/4hhiJTGd
30hlA3fo62AttPuq3O2dpjauJCcM1D48SU0ICaIgE+VHokpe3XE+CDob9IlCkjxhJbXDrjtkhW3x
WpWeKdEIlkbT93o1l1vtRze1BrcA4XpSWBhkeroNl1K5AmG5umTBAiUMr4rSG9chdBkgqZhSOECH
1bkbBssXmCOXsPgjmvaX0iqHIdJ+Jc1wsFCy2xhnX1mdeBU+64Z9wFGVP4tEdsCOqEU08cw59waU
kO+2GD+XlpMbNreXeO1OljiNxo6rFI/PY6I5wZRljkxEf6lOtAgQ2S+Dfpody82L2tcP/k6cMz/r
scWxlV0BngbJMSVfLrm5UVIhWuqKCMRFbuLTRPLc1M60m7OFAr82etHTxbzJBkb7MjLc0kbUJzx4
tZK5x95SXgv0Q1CksR+1xl2sRCgx0VQRqvEdjD+WjpVoEiaHPr8z0ncy90Lyz7noe5L86Xa2YAqU
s07LAalE1rbmGEOrOto4QD3HqDDeNrZWbDAnCa53LwKf4NHV2/uKhwlgL/kVZVxjGo4/bQ7hk2zm
j7QQxcZmvrnXDeQwlTq+jILLtHukWcR41cUYlCodgh8eXXjitE2bJjAf4v5DEI7cjcx5n6HD81OE
0dOCo72B8TPVrnwRjSa8XgNbSV/8rV+FeIqM+g0+kcBOgeRPAPMcvm14l/Y21jWADnnykvVh0FIV
DMnF+V3VqAtwJYsNvTKWx+BU2bmt4gaNa7ybYhGXPiXeZIaxe3HTc6ejlBRL9WoY+Mwm+oBIA06g
51NBI3NB+1DpxE+hJF9W0BHkqdyJjq5wzs3bYFmIcA0ieoJRojDdgiIkB2U/1PghwwqgImf+ptqR
l2BRHNJ7n+dBhSMmiXSyRVH6okKt2YFtqcBse30MmIkxVsFC4vI5iC9zjgRcLQoeOftFZkBkGvMv
30lQlscUqwikhvoeuuZeYKzaABzSkRxTc0PfMnWa6mtPfpyyh5V9gHyFeYWmQGekOz1TCb8RYAqT
YSsl3sgWo51XrR0cyy0fqVIiXXAe2NSy/gtz1X91bEJtnXbKzU0lzaWalXmG3sw+xxjJ7El9iczh
ww27D04LFOBkyOVmkhx0UgXbv2Uia5WlSUtwmREbKFdfRDbQBNMMuwzvg1kxfbE5SWleO2Q4BY2n
jn9GFcxbSaGVnPOvmrPQ1IJwqGA8yDj9IP8bkJWAr5NmD1FbgdXRQJRK3N/wUTdUB857rNDxDu+y
3wKHx3YINUZB9FHEQIwO3bRU4gdn4K85ZGGfcCfb+oL/HRsy7ifuecjimUauGnb/xLiZfss5hJLF
7ZJBxRah6ewWiHOFXWZ7JeRfBBqYBcnQEeW3qa7Zuj6Kj0JYHBGxL8PK6EngByvJEaXjw6xx8rW2
fsnC+UhlwkmVZMDyqx0Sf87qYxlZkGHpXdR49VXi2iM+KUpr8batoHrLTb22n7AmZzlFuGCrJK5a
PUnZe+n+W/tlZOu+ZJhBGIps4mnxh+U8U0pha28T2bIdEhidiWXLqh5/VbTEE63k2EvR4aR1aCVM
a1arC9b3bTVhUid8uXYwLlPoreWetc5sam3oJBXkRZVygEADpnZlMpshf0ZVxUptoCBt8lpJbd0S
tLKltz35EePe+9uBacCm00LrAAoiAYLgvFDa/fT3x9MJk4HWhGemRzSQq+lv7JtYeOweJgmtBmvf
aThJzSsL7TAu0dGeyj+Vo79aY8yZgqaaoom3jBooSJjemnj5iUnSH7WFYmfzupJv47Z4AEfOYG8n
qfZkDwpfcAV3AprrnYPaNx8EHCH0KovPq0gQnp/M6O2rvVYJCqp1YWIvef+h4sbYdCP0Cv2ppApp
LZZoh/mzclBH+FB+2dRJm73p1xYNKrTCrsixKE+/VOR++BjmVXTGtUjDlxYqc0zlTQ2TQylubq28
JHQ6gpbDr51+9XX+1Rv2c8L7CCObz9Q9c44df8i2+AH4Sdf+4JU+GsJLzq2JNLTzG3Omjy8HYCfj
Qmtmm1z/ftcqaRSngKirnEPNsZhzLJwodIiNnbe+UdtwguF1C8oVV1ZwDF4uTz60CpglLb81WLhS
KB4Z5iecQuxW8r7+eGuzgsydw1/M94oULl33JRz53uP4Kc7GZ9Worpp/jWA877hPHacMFkt6KGuR
4BRyoWBGqyRamfXPTnPAeJnmaZqpwy6Z24TdOx4uvHgjS0kFczXnqMVcfom21lQ/d1wLGvz2W2G0
X1PD3B6XUHSgdXjQRLrD/Y50FsUQiNovqOP0H8BsjLAibtzQvmc1DDG756iz+iT1RP05TMl5yjKi
kRr9CCXg1NF278ukBtY0oh+WnZdOS+O7WfKLkL9xdLTxaKpp4Eid20b+Hs85Dp60s/ywsNkS2klc
cpcmOIbF8BDFBbTDVe/1fhtTwsINjJmOM8pmB8WSZpGCQIjB1Gk71WV/qqCy+lTHUFK0UM829POx
1WMSEBSe7IdU4nkb0mWfF4rPftXvSU3Lc50sdyGnECZ91sCai6Z7CpVonnEmK8PQnJCGuc9SY/yD
i/Jodb90xbRuxJAz0lX0EVlTG4PrUJZt1GfNEaQ0CPjmwXL7Qaa5fkrqY8pLzifUHQDazfYp5nYk
1VI9OlwflH61a7s5PzxcuI2mxvRaZ7V7MIvkB6Og4VxrxHElwEo04W5XIs3dx64KYGjlPyDiHHOE
yTs+A58et3hnzfYbgylxsMDYOVE1nisOuurYJhuXN+k0xcNwHuvhgDspPDhzlV3iYm8Xo3nFEotQ
PAjhY6TT95OgNB0ncuz1ACl24zxxP3GbkfkLiYREZEcc8kzyAVbOVe5JJsA3fuOMhS+htOxs2ogu
iCUDMvnqMoW+cTC0lbIHefLYpIfeHXmkNRK50/Rmmq0NilnxXT6S3pRYVTCOc33rI+ctSkXrzTTS
Hes+ecf1yt8fmvOr249fvWwfmWj6Z6ShXwUU8bPStdVuhtmGYh6FR5sisl22GPTeOXXjO33PxBIv
60V3m0Maj+nFyTOxn42RDuoO7ysAL/2QWDIJgJ8rQS0qgi5Wd8A1mjzKZMJ7l47ptWOOTCXPc6jy
WCc1JCgluzt24e4UM6amdh2OCtf03DokN1OqmV/BUV+CJqWeu+uU/qnCIGsgbXsZcslVb3vaYzL1
lKy/KEX520Sq9Y0urTAs11TvSTHv+krh+Zjs5AUJKvVS0ezb3tqMbjn78GnyoMtKho40BLUkoEke
20jL2nIOdZdmYpVBVO+I13xIIH/pFrSGbleQ1znNQAK5wdbFPrUU+YQJMv/LDiKUZWwrg3TaMnIM
qaW706AxVKsHehTMlrshYjc0YBnF2r7I5asuImXL33sRZhR6HeI55Yazc0YW5i0QanZQQ/M3Y3rn
5/ovXUG5nJEjw3CceqSIzazk6meSK6+5Oho7MjfVcuOAclGmEqM1Lex+6cbqdVQRh6bY/mABpHdd
OBRpT8qpGBaLVrY232N4eernEPnNjB9K6dpnu8u+KUa+iXoHY4hINsqTR850p5J+9SiuWn0+EKir
dB0s6nsNuBL3Azk/KQwCu0qtvKwR4AdmVk4DiPcJnxbejPqmNASb1GVNzw4XrSqTl8pRglHFx9Gg
Im7yUhGnCILZ1OLddXSj2jZAFwJLme/OiF95zeYNYKYRjUacItNbwhx1L1oV5STD8SRTCd62aX5Q
0xt5HdyVsMuyfYR4Rf9pPW+72oKLRPM5xRJ08pXteMy52lzidyKiuh9phFkMtSCZRBbeVv0wzEKv
p9iUS2lGdt96dwcGvhE7AHjndlswSNzF0wD3ilToTknn1h/kiPLkNpCYiiSAOMDRPpypo+9jlpIR
P8hKoti0MxlHOVGO4kRNjqCQO0yFxwUTT574lTG417+/WKOgCDdsHY/TTbPVOsbP6sDkvVZdwsWx
O2La6ozAbHKuH+AnsvlkmfES1Fy6tx11jq7aZYHVNxfIlRVdeDGK0DoDJ14cY1W/JvBFzhYpoDR0
Blzs7c9pNIJCdL6+NESVsLGw391mO32BFPZLLEm0W3JK71hKPaXITN/pBJGrcp4DSBavxjBGuxo2
XaGo1b2z7U9Y/MwQEhRVe1BJlDbFKWFXCpZ8+aUorcumNPCZ4gN5Av6scvCa31q5ugNm+HA8DP3J
gR360nKnc7GJUSPJviYgAwiXz7UlwczVolP2CS07noXuuRvxFXKoy79gDnHsydwPTKsEwZy5PaZ2
zbvWfHdOl73kavaGEdUfuql6ek+yeuDunzN7rHKE29mcDyH1mfqY8ditLcCJSdHoCE98M4iENVgY
L1SmQ90Yov5giuFok2vJ4/6FwspPR7pGIM3F2rbxfKPFfTjNfSuOdpZf4Eelh2KiMRYqonu3jepJ
DC1ohK56aXIEuvYd+24bjOmS+HIhRAF5Lnz8zTQMXVIem67gHoLpTzqD5pe0EGzMpq+9dQIQWIuy
K6Fgep0GCsqFMflsKw8mqD0aerlaDtpLEpoM6CecYoA94FTJuN6bybGZ4yAzeQnGsjsLJV044TWY
D9uB7AdqtjmvjJF6CGZUTV7sO95ELuvJU9MmNokvU0Nm6c60/SFhM/ObiUQAaD02evWcSts8UCoL
jUJPLgPiZy1BgMQdxD83Kz5tnoutmgtlPyJvkmWlr5zLAbUrMLTlgq0JeQunS4Ea7iiWe0nTkVzW
l+j6d1GUxXOVTgDGJ+vbiZLmWpc8OqvksuEy1n1SfBT0Uzz/gd/KWJ+2gtJqv6Xk7DIAiJhKVTnn
GJACuUTWpgQDsdFyKv/S4jJik9jHzD33tWp+lVBdzjz/TAl065iUzq0q8uVcjSn38QiKZw5X6gIR
iy9dbUDAOkGZl1RHOso5qztxIK2AHazo+r1KrfROVUg5xppNvHmEaREOIHJ0OwLzAkB1ifSeM5pL
0aU7Gp5cox3hNDenzKmi4/q7vFqms+aYHDzbwuSX8DYwcyDwpxe7OOGomGC1OGCHNsmDLssaPeMy
yN0dVyMViHjpTxrYo00jGzb5UvuakpG0WeFEB5BZtGrErJYJSyRPUg4wpC8C29H2WRHa5Mu02Y9o
GQ4GJgO9XQ1n0L6waNDSMcTuk5D7vMU14pxHzR8uAvNRg/Z4XObkGx06uzoLxMK5BP0IIY+CTth1
ePwRF2sRhTvaBmo/le4jG2y5z/Xig343RpNDk2xr4okQJQvrIommbIxkaHgzUAUYidBbrFETMNEV
YJG0CpqYO3No2p5laL/MWRX3uuDZtUIG7zLWz4VF1qaG2ijzGgNdEt/70q1ZYGjla01yXe0IFBh2
N4esEmnMUPFoZHMPVgpLpl800+/azKOTOzKvFn0uyUL38ZkhAh2cKGe7OlcpoKTUapPUXRRoOlIL
7jYCm8BOt5KHxA9NVvNZG6H/111yIPEz7ApuD6GNnNKNzUm3k3Fr67PwhiH0BaNjZ0y0wAQL7dtO
fIl73aG8vgeBLox53y9RvjUWTpxWLjzQOtXeRPa9p/UVpthdk3n5nglx1sh/AETI6sANT2Khhmkp
I2JRwq/sbsL0k+xhKWxCrTcvZti8GxE6HWOz+0Bd58aWmXq1YR7hEg4AV2e3eprwumoq4imCIzn1
DeF+RgjT/FW5sRsUvRuUajIdmppizkKxTqQzrFOWTL+nbFyeCwYE+bB8C902Xo0k/t3EasAgfrma
JYc2UkY3mx35kOXGHicDzW06ttJUUXyR8DGxzdwOrH3xmmBSvujFQCaW01vG4fzUIgnWrdUeIqnP
x9EZgSrVLfs3mLlr15lYdm1ClAPnKOYbHCcyiUuomzJEVvM+6rhsbRrt+oEEBFYnZVub7kEYoTyv
5U9JxICkUztnxzBzxNHxxNgsO0DyeI+6Nt1HpHfL0qwCxaq/a12CaM605WECdK3hBzRqVB9kCaIR
LoNzT8Xk4d/D58YAysu7aAzqHCmYASoBq2x6xgXNfj6899g5PzQKsq1U9hvZieLVjpnuk+HGL57P
COL6l6znaT+rLAb2qk/KsA3ylPVA6jxkcXGcLXprUlf+GQyMXobhRL5lr/epsBvwKtb5dmTRxb6k
34okZ7+s422ilvm5bfFjF0N8sKnf3tQ11lcgBqY3pervSspiB3OzODD9vTAwOURT8mmKUPNkT2H4
3we2y5gs2fZzbqNoTpiBNgPPWBwdzNIATzS47t5JGK/OCGpzrJy4UZrXiKr4XVM9z3OOX3R5YtD5
Bvr5C5jYqfMrHXZWVZ87hEhehNfKcG+TKg5GhFxvWeSrXQ2fSU/3dshopHa4R+FrxGcM+GjAv1M9
akHi0FlnY7Hza56TL00umMqKgvt584d4rbNCbd31oIPtaWSZlh2XPSskKp47QBM1SJ75JqrynKEY
rbGNVufnnHzxXrFZfmOVYyupgSLgCPq7VAxslWndw7lqH04fpty1d42sJQ+wCHB1zkeC4J+tnvT7
sG8O5WKw82IC6Yze2gKMGINelId2apT7rLQv5BkUH6LE3uaOfIglmdo5b8+iPKZybk+FBXdMYxi+
qTWDZE3dJEySOgC9idrueX4H2zoRpb/1EGbCiMxkImZ8cW3JZuCIrzJzO1+615544LaJlUPIEGI3
RViBhWGGW4pR7CN5JhBZqYX5dMlPVduwXGn9jfcRhmPM9DEc3mbgzhstqbOtayvzSWlHzZ9DrLhK
ayyXaDarPQyy5GlqqLcpDLtHBDHVfcFHxq5i/Ydbanig4+pDBQ84dkGnRP2P3rIvQ+s6Zyggh0hd
pfNK/wzX2tle4M+xyAVVeiT3y7ga2edMUkeHB2GMGSkZUFD4Gah4V63xQb7tKCR03aIm4EEK1Mvg
e2LGB8KYO+OnWtJFC+h4Gze4iwn5vZNnfhtTkpy1laFJWPo2Vf6Y0XIVoZUccuNX1n+XDLelEZ5S
Ey9lV457+iEPuK5w3UZtcVbfR46EjgUNe2Wj0Hu/HYQaeW2ER5aZ1w+j7kdm99SOLq3+4Hy9r4pI
3QyyxYqdpKj0RhkotXvPf84xXFnDHb4cgQMgbl/ccJj3scW0XdUEZrHYIiidiB24frmZ3V+TQhC0
se0UVqfhg2+mCNmwNnNM2W8pb1VuqcFQ7g3AAZuqg09oLb+QwzC8KXB9WalrF9+DMYW3QlJTax3g
jmHT1awffV9jbW+V794Kv2Yd16VQagdTK0/XlDzgwKTcJNXPLGKcqkTpcda6B6bnh2VMu7as96ND
rRFT0FJPEs8ihUNvgXPSGbpsHaN/7hxaPQQUas4747jRy/Gp44ip9XLaNnan7vSy4pfevfdCeS9n
5zsODa9ZrVSLEceerXM5z4EutvJUTlSrkIVeNdnu98gsyGts61fRQn6Ifw7WcDIXEy+bcVTc6cvN
bF6dJP0couIBtGKzuCodUDNUhWXg3r9+87E+74awYt1xxwfFAvQVrs6OOB2Zzk3tWRYtnIcWhJDu
xGu1Sz0fSKcIJo86i6vrBExQ5d3QMhtktcrQt43ZM4ai8LBN40UlRpD0uuGjh924SvenAbXTVw3t
2SViqy7URzXD77GNHM8SdX0yjRBu9QJhSWcsr6BCYL3Q9I9eNQ5MycQj6V4ctY+eqLbeanrXPIwJ
s0O0NBdKn7Ub3ArEo8jH2kJIIorSsz1rybmbVJOQ/H6JGuWsZZTET3pv0smnZS/jaktr3NfIgXWQ
z92bYs2fxKLZJgQz+F2Hwftk5iHEGPQyecLY8VNQvxQoZqsfm7h6piI92rVtnXq9HqpXci9HS2/L
p9BtzlNHmZTamOojcp7kYieEIdIGJ+kwP0TqwRzZL7pZPHTDeiloOfEhGnEyRBA00tI9k4ghEpXQ
k5Nnsx7E0npTK+wIEen7XQjlZ2tMFaMHN5QBIVZ13ZcH6BcG7fXUxOw0GqB2vInyGDK29rMsDcI5
eYZRU9y0qiCai/mUzvC43Df8wEdRjR44NMENBWInCNsRDK7h8k506Y7h9w1Mug0RkZyPoTi/5wIg
haI2E3AchQfaiM6c453jf7J3HsuNM22Wvpfe4w8gYRJY9IYG9BTlVdogVFIVXAJIeHP18/CbfzHd
0TERs58N47NVJRLMfM05zykCl6CPLALt4UHBnuj34lE4jHAJ+8nRrTzQxySKiYSq3R4JrrEd223N
cvQVJbbcBRFIKIMp7aoaOodTqGdfOaQzpP8CsO6iH7QmKWqaxK0UOUsyU6KeBcr26dbfRks7ds8K
5mxqyXcpkaofccT8REhx+E2a8jDFwwG/m/6MJKu+kjvuHeErhWmKW4y9uxl6aRO80sNK0yXQoBHR
1vILiWWi1+eUNd5mIAXrDOeanwc++NohwQgMfPYYj4P5UmfdBV6qdezq4DxOU3Lr5oLyPU/eM7V1
oyV5mBudoAeN+50r7VuF4RYFC58FulkC8wjGfEaVAxqoUfeSFy+x1bOMiXWf8wY2NVwoZa+FgdQ+
UQgVWj0vB49t9bZnnEhQuenuB7gSK5j204VFxiOAjfLS+xRyASeEmvlT6mo6OjCORGKb+7zU77aV
JWcLcfwmR091BKwFfNkJeWxrvsssB5EvyZ0th+RalD89N3hcYpqgyZnWyMs8VsGiwrGa//tlarvq
WNw7pa63dwigkwsBWmkZHUx0DDgHjGNTDu3j4u2VcM3LPy+yntfpGIiTSR46ET/R0dTP3lSl/MK4
Gu3hkHhjcUCHNX/cmxWkwvRJCKW3dn1xBm/8SVRlr8pDQvQAOmxnq8ZMHQdD12uT7vhVQDM6pkGD
RGM2wZ36BlupPHitYPzsxz4+5WYRnPn2lixDR6hopMsdPYJ1mJ+1gArYJ2hrsA5VTbZ0O6pXCo7q
hnL41Erq58AUBBFNpCK0tprAxODroFNDsd/hBkw9jm2mfMu2FDgX5zqBNhbEZ61FtnNNqwjBn6Bl
R5s1E4BzmVi2ZYZXvgyj36/McToGssH11KoM7zqF6WQPiMnyLzl208M4l/n7sPkY21sFW+loDMYW
gZjPlyajS1PFQzHyoLQY3drMesaYFbwGdT4ipou+TXL7urmMv1HKvJqjVK+TJSW9KuX4bPnv9ZJ/
tRWLf2bb9v2JX7VFRupAK8zQQFi0sQsDuYiJGsCNrei8ZPX4hIKI1K1Es6qKMeJ1I4pA5g4u47As
2VZGrcgIcrqrpwFWqck2HnoWMzgs5uXY19mJ39y46dKMduSd/sJAs3MExve7SvAjHij/p7jYRhWO
vlb7JgAZv70uGinjIhhBBhAM9okN96psKlQpkQg9V8bMCNtjO2Fa052EqCTDZhyZNQziM9f2Zuxw
pQh7H9Tw66ZGs110OuZsbDHhUXFq3xeu/lV35d85L8PCb9Gmy/Kb8vDWQcFZZ/nUbJI22DT4SFiK
sd+y7OSL3R+luJM8OffNuz9lRxQqSDkNe89FoLCmUS2aRXZOit+qLVdBxj57bh7YBE2A3YmRbBHI
vxje1PNGJiMDiA+lE3XOquAGoHgjRnmwLN/+1Xrs/gaz+5prf8IzVM4PPNTFNvFA8S/ow1DOnJJ4
Uv+bC/D/NdQvs/7zn//x9VOk5SZtuyb97v6rEpqB7P9NP336asqv7iv/+h/+r38DR/1/EZl0x3sK
MG4QPjF9/xs46vyLYA2Pq1LeXywX4fK/1dOW/y8HAIMJzZo/APmj/E9t1XfJf/6HZf3LlQI4A//G
4S88//9FPv3fw3AcQtspVe+qab5nAN7+G4Xda13iODlKtm7r7meeJy/K/7JrDgdUzRCD2RhxAHjP
9qLYn3bN6v94t/4nChDB9P9dvu2hJwc3gfsdxirxP/9Vvo09xV5o2vptV1UhA0hOmXoifsBhS58n
FrrozrdWTd5/zpGtDz6DlF1Dy8jgrX7Vg4VaNWv5dDP3KytceZGmKDdRqy5T4oiLdoEByzov8H7G
7i7pMHK7KDQ2qClEKGXwp5KLvym0GsNavBKm0v9CN/SeZZ58vP+F3zfL3kxNYHWmfEhc/O8zA6+4
UYK4cZJgumcHWd1ZF9NROjD5UvKXCnf02W+mP541fMyO5VyrgtLoPqJdbFTJVUEh6DYu2Wj1k0Cq
HqKdYZ8UxxfP1uvFLi1UAIM6/fOCm5hBIyjDqLb+2u0QDq34qdS+QUw12b9btU+V42/d5AvLHQsR
r/Kwj6cdcpvsqXfvTeaYhM2M7LjMSlRrS7HWlftGtSuPgsnHCm0W7rZiQGk1RGGj42vnQjXqLMSp
kzkz8YWKB9J2uXeaCGXsKhxR7qwCx7Ngv6t2Q0jy3oKnDkQlshIWgxxgqzqHRysiBkUxWRUSxgr7
T18hAHUYq6+KsbZWJAQE26xdXNwnYm9GGx9OCDSczNl4V69zk7WrkB736cNCVpmZRWeAj7DSKolX
letHuWo4OJN1G9gj4Kp7i32NCBBe/mzO5TXRmAPV5J64XbflRHdXo6xb2/oTn/7V9EDlBd38BFa0
2jOTBWImUTjqovwa0XOltHKIL6ybgNQJ1AstipsSQ2cM/EcJAGhZNx2iCPsRxQD+gGRsKUJxxdsj
77E5QL1pB+PsoF3HGuaeEKGqY9NYXyJLm1Xm4K4Nkhlgfm2icvcgMtZvSe8jmFNv2vbDvB12RBIy
JfV2fj5RQQ7+X3C3Zyq6mvFA5DIVzK2DRBeHJBbLl2WbV7LKLwhkeNYqZ0cb+DXMjDs880sb67rq
ifAUB3SjvEtGzOy76LZWOkfAfHmzCWR4r7jkWG9t4NMndMnpTZl4yaYGZth2DFpk2p2LTwAv0oRB
MrR0ZK/N4sG3iq/ZEWon5v6zQGsCWD7buHpQa62AYisGTQOAryIiGg7E5fec3r2Tc/ZGK4k8JtsF
M3hhnVubHlgvbYf/EztG2BJ3XWRzB8QoB8WQkQU4ZnN5kChyGGDb/GkdxhKFH/127f6+HsTW4APp
K9J3i77jzPAg4KpWC3IfnKEEERS2r9apoEgR/Dwr0O5FxpKULfVS92ghxgwdufPTteUpKoQ+EGs1
Ml9D/F0XqLVilsm2YjRvtT6eSuRuUy5/2GS8isTKgD+1cB+NbbvUYCIK6y5tUdODeX+pRb2PZBMW
zcKqJbAAe9QoigIb74pbhixuxQRyp5XVnSmFyjKa2n3wzsho3bD7P/pmetZV2z4K2mSglUQdiaLB
dSkBCpHTW+97RTBFaqYnm8zCJ11f7Cb1ryola4TxFBxW5v+rfurH0PbyCcY0RvyRbWLiqu8ejciq
sUoZWkqQQleZCFMc1dAMDX9IwIIpkJXMkwbLeDPBahlEsrgz41Tr2+MS27h9VZ3NCRmmKexrlAYH
PC2XeZrnW9NMf8YRvV6ZsRyQbe1uXP7OCezs4mWIQIYkerNLb3zxrHJVBAk6KbbNx6J2nz3dNUfB
ye077XyZ6muDVPYpjXZaI20n5JnkRCRWuyRhl1N6LLmtVOD2j609gR/LaZkLZ53LzzShE1Co8R56
r1ch7IT4UNAvbtL7xMvp1ONSyeba6aXHHlDz4UMJlH2Tn4zJuxnR4IduYTzWwb2xmSDvNzk46UZM
j4n+6gn52ntD3Vwy5QVbrY34QvvRnuhLjqgBZIjct0NmC2/bL7NHD9whCOFCH/o4ew7a3rpMqMkx
D8trXKDLYZ5X8rUlNQHhZRoipNZnWaNZhhOjzxknfsG27JEs47GNiusA43ANblespo5CO5nfK7dC
Szmh5LZk/xbnw7geTVEfi6eBf7NqOys9DzKKXgWPyqolLXtPntUzaiTjyR2boy9ztDl124ZpXjjA
2ka5jlSQbBa3qY7i7rlPS2QIA/hWt/rlToRc9XmQboWhYX+4ToOK0CdopvhksjVsxSJiyATL1nAP
Yxnl17lQBSIJVjO5ZXTIB6j4zehsNNUdodhW6akpQYdIn9xvPXyXM2CQeHhqzMJ6Bw79HACcLb1s
wT4l5SNt3mqZbPHgSwzD00xP2ZAFOr2IFDuE63oMYdNJnhFLbKBEd6c75uRkxi0yVSGzlu1ukW81
eSanKlevyQiRdPAcckRapwsH0Q2nf14i9WtOeXx9d0Ac07NSjNha4xz13mO/9F6Yd1lV5rxy3lgv
CUHB1UmrNvglHVhlbjYj14nzlzlryCKTv5LBDH41TMeZXYKXsSyQZ6nAV238gbvFKDCtrv7kQowW
5cHoWFVl0tlOpevtsyx9jD2YmBa9kjMivEb+OdDKONYOv0zh+J+QeTbLfSQB5eqZ/VR6c727CJmg
JWLY0nfJFsm/w70KmtaE69jyxXLq5+mpTJ3sNKFB2EctG1pXIlYbBhsXP2f8tvCiHqupu2Ys0u+8
BEak2S2g2vuICyVT5wrXa+4AXylr720KULvbc9eHXlsVq7ju04NjV1950J8sBswvgcSsbVoZPeRQ
w/C9v8y2uK/u05PbJ+WlRAW9mdw99v/2OPn5Y9Q00Ud8/zLVRXyaa/Xj3zfV/6yrZ2Zt9qLdQ+mY
9SUXUX1pi6/EJlpCpJMIUy13udW5Dwgb6OPYuqPDEwAMZsIglmr+Lqsq2jY+/z2L6XRTsbjgxzG6
zejG0EO9mDrATsuHIv7NxomJJejuINIPZs5CtASYZCpSqBgkgk9RqX9gszjv28FxIHWwyMaTJVeq
G9UxuAt2mR/1O5wB5rYSDSR11iwbA6XlZjR8SmL26Mh/tP+AH5lhZan/OJGZPwoegWudo95XU2ox
PYcdYRr2dCDshmwVXT2KwepO0ZzZ+3GZf6vMJMOIe2fVGKO30UH+p498FHjmW5b3xatxaUa0r5mx
JGuscvm6DyKOznwmfE+6z3OyDOfKWTQ1a+lje67uIz9z2E+JvmLbcl96k61ZncvydZiG99Khqs3G
CpuT1UzHKs+fRAGroB/qere4yM7VhLTK8eTZ9JPXOTK6E5FLzc4OCHNTZmQ/MZ5jce3ww3kR6Sdk
ZFL1twzKXDM6FBawCvdrbvDgo7g4WEl99qST4MZK683CrmSNtHvalD61r41uZX2nH1Omqg8QCs3B
trHe4yAcNBenledwxJEarVp4P/C03ROBzwJR20dkLOMzvhtjPVQxYR+z2HU2xr1sqdD5NYxwS3f8
7fJwMzEVAheChRDCq35Z43gg0vMf+DMTztly7j6Y4aklZqqQCk4NJ02I2Dndyp6E10ATAwtqqD/F
Na5EplcURz7vEUMQxuVLdjPwEVIBD+mJhJMORhIwIp0fKmW8DBiq9pNp3skjdz530qSXbsT7ha75
pgn4UY5wAdSW8amxs6stuCbIl22f+spifEwAl1kN2MPBDKzcgfFI1hXQwezFfN2PP1lNoebKvDqB
PETRaB6d5U8OQjNOquU5GKLXsaZyyZWLNMJlmem5gXElezlDE5CVp1FgrRln4Ch55SPBHhmsOhMI
RnaMG8fUPe9YnF/Y7p+cygEoU8fbIu74tHl6twUK/HWCrvgUmbI+ZUkM6b2LBpQHBdNij+fMSu7q
n3z8YqLKY5QFcDFkcEq0wQZOmNE1KzhHIpxZagArgXuP5cDo0LWViYSDWjGyGWagRlPzZuXnxau6
Y1Nbw2Hs5kvVYv2DeWC9Lj6t4ojGghK3q5+SOb0FhjgVSgJermgHhrvvH2emFZoW02qnSeTJxq6y
9avTxEh8y6Qq2y7Ld+R4zXPc27SB8KS28Et1OCSLgZ57sPZi9O552O6LbhLx2rXmkc+lP0R98G2/
NKQ1sHjhcahjZ4+XFKOTmtXDJE66fhF4UreBqZt9sPhAKCCf3goZj1uMsBR0w8hSPk2qDRgtZBYk
3SDHdMuN7yfpIxLG0BHZF8kYPTIM29oF/Z0cpxzzUWrvllSd/YCQP19HCQV7EfesYGLf3BSuj04k
M/qH1rST/ViSHkRghrW2CzRSlGHjc+lBjkmXaTzmBjb/oRpZ7GO7nGkg+iqPzm6eyou9lKTVFXWz
nl3LunIfo7xBOyOZ0x2RFSDWMGpSrJQzHqS8Rn0JON0dt6Uzlnhr71Yz1hQDxttjiWG5SFkI15Cy
CrePD2a+1ChLhL+psUHvPRkc60VWZwAjdJDKXCD0d9Z71S+HZjERl7soZE06tl2Oyxide9IQGPuu
Pd+5tDxmU9yJtxE9+VzI+qd25bMdY3Epl/YyoGxBmqY+CNE2DsZYv7H0aA5tTDJi0/f+0SB9dE19
/IDlhrA9artNHnt/gqIQf4z6ZUYgEQtDPkQ8cs/Y7z6TmfDHJUh//YOCEkX3aRi+OloMrO8dLBxK
BQVWdM4fhgOfKC8pvTPcHORTZddE5flmGuUjfzh5wF9L5TQ+OfMoniRdiFTOE13mSnTYIJeBeCcH
NMWTkEYcLi67xKLACDVY9cHp4+qIC+ESJXWAGFP4J+g68V6n4CzIpEfqy64bRFdR7sRA75Y7U4qb
2Dw1S55jWynTbY6tc524Znw/qb8mdnh7buhzIGN1Mkc3uwxd/SeC2D7UhvvY24v7WGsNJQ5rOeC2
cQ9PMzpkHCQot/VZG8mLoE28pGoWfKicQKU1vXoVtkBHdrtBpj0eKrK3xqhPTwW/TMim6ae02vKG
7zFZNzaLT0T0u1oU7SuGZ0xn0w7zH9vfPrfeYoIK13ZF0isDYtSJdVy8FdgCclGZN9ugD+Jg9vdi
oFkYyhgdTM8lU0zypeuT/Gg1DlY1BEGdHnZVn8sTcIRbihrm6AkY1gIilOxrudEG3z+VJ0hWq5TR
1MA+4j7iyUzDOiaWbvfx0EENmSyNARl7dFKgKBT6i999lfV2/N0m2TGrgdl6iqDWiMJoB88Y4ChU
sHpc3IvXEmkQT/2jW8oPDAUOzLbq7r1OoCcA+Ls7qxCq5eXviWKUu2nYBIhTyKf0k5vKiKUlS+wI
I+6oxHiKMopmEhPCJijtAyD669yBSTPH2lmVtEPIrKf3HGovUTMJlr6Z7zsQn02edj+tbXphOm+c
2KezNfggmYPvMi8OFVqRlyHTjM1n4oGT+hOfFna62MJxZQFrgAF9c4P0anmsg+q0fleSv3Hjr8mC
E6PUUiJGTpH9q+gSb0cO0phkohrCdMr2fugKm2wSJZiyLX1oja4Xqnp49Q2HcpVYPxvpSDeuGA0B
SEtitalbRDgNsoOkMh4swyOqKG/4KWx65TRhDd1J9dWbQ3puBqHhTextX5e7EYlhaE+lYqZPjGLG
L71tDOoeLefsXCfts5eo5oB4LboqoIt2IXaq1c9JYhoXPY7faWSpV2RlXmyZG2Q30wNhSYd0yMif
bgDiuoMhaVPjq+PotzLCBGmNtEqFHq9emcYYnbMPP9IvbCauThn9jBPhnjVsgYU3dNd5bbZtTZZe
QnnjNopgRJmi5XIkmnIPyPjbyMfyoe5unLqaW+XQtersShiYhjkguV5yFdr2rNZDPn/5kVeyNGue
pFX/dKS+8SkhSg2kf00QrZ7jyfoTj8TmKst66ZQKuA4ppDXXSAA6O5yQ1aKzhxxtAiq8FS0QnWoG
CjXWoj3VE2xrhLvYTIfyqAe64UT70X2SmX3YXnw26sBfVTzQoY9+id3OFHwA6Ee2ZWbGkXhdnA84
wY6qi4u1W6BsQxKgNpUxRRsHk9FaSkrrMjWcHeMR7rJ0RkNTOA9mb7tralH/cXalIiOx1pdM9vTs
VfaDqBt1Zp/fPL7NvxF33O05Z/CyYtU1rOIslR/rqBcvwzIf3M7QALNc42L289Z22mldeR4zybql
43ZQCAp/nfr5chyxtWOS5Arv9cvYE+xF6g3xCV72KK1XxxzK5yHKoTdSo9c9RQr+CHcvpp1k1zU1
wsNxT1hDdgcJEutXbTl7GaA/p/JeVqXxcXBhW7vj3/ae9xePwY+vU0KrqJiDOePhTetQFPWfmEXS
+S4c9s3ot0qJpnK6fxZTVdiOTXCEXkDIN167R2sK5nWWChm22LzCyK84HREJrzq6xgtmXTtjshrL
rLnJBMNyibg4QIPEz9R3/EkQLDgTRp7UHAjBEKj+MWexwQU6ASShuTVmQNioO2AFyXWxiwnMWHnk
NmzyGbtOVC9w6xPjaEGC25czWP8iW54Ly01OvGnxTpVYY1PXK87/vGTJPYFxqg+d1VgHgYRomw45
qX7259gs9i1gecwO2DilUBbANJ6QM/XHRAQ0PGM1bIYsNy8LRsy+LHYWq06CuGYDmEbw4ZVMOORi
deeEHjocdF/g1/STazJrlpiyf8/65gXf/RMJMMuO3X2PCQ7VoZy6jdMa4kqlLK5BINNdGclx9c8/
6xoksaXRc/XFiGXryNy2/aIezGZ+Zy+i98puH+rYsJ9G1zy49WMzeTbgraHDPOV9d3zeYeMM9SGZ
q2NAQONqEaK4upFh0i8jxVzEfPC1lRxrOZanNmjGve9ZMQCWnpmt10VX5BrEDnOqPJJ9QzhtZ7Gp
d+WHPSfjQzXb9bGKy2dRD5ySFvmXXhWPzwzJ560XX5zeAifBRfCggWIzRcQtlPRfwdIRDZ1IODDO
ENoW9IaAUOCHVvXlBvir2rZYFW4xp5bRlME1jqBcjkJ/JoQM3cScqjUU0GaX46MzVmZB5qTd4WZq
lnOWFT7NHaTKbjY4XTIjAL2olgcy2qKQRQiBOvhxqua7WZDsaxVfzLK1nr3SQPJT+elB58sEWRZO
AonLVcgcgeg9tAKblCvYxUr1h9X/F2whZr6YwAD04CQotEcZb48uOxgQqGkxQ3Isq+I2RdY3ToD5
htysuUcNfZROVxwGawbQVfvuY863ViAT2/SIXu06/yoQCSM4xAgLpNge01dzNmnZKvoz+86IAVno
3VULgNdXzYw2OrnT2/iQGqsZYA+ilneXejvdQXE2+TjrsSuzsB7AbDkitEX5qRBghV5mk2ce8FVN
G622BmnZS19kG8tWX3qwybMndSeOg+clmnsGTQio8qH0Ty3awVXRBOipm8F5yW3nQ9WJhGbGfWBa
9oupsNopFFlNSSRnliGxS3szpSPGOoe+nzjNPp6uOq9des22PuIuE8jY/NWQEYcRtzz88cKmqDAL
PHUJJr26DMpbOShN9Nv0XvkufUgQmaEZp93LYHluOJmdQYqofYtwkB/GUXTHQvjftejsE2NM6OuD
PtrxWxxJeStBIkklT4502ys1x/Qyp8fW8HwSQIqa5VqNhzEe1gTyYnDx2TZlQ5lhUSx4okvmRvge
myflOc4KYMH74CLmKADN2pG3LzSC38Bz6tAYKmZ4hIBhzWKPY48jeeR3uoUZmPiDCF3jzVHMe4jH
2DjyTrvnamPDYhxIVSQa2uuMExRAoC8sKISfm29Bje6fB/LaIt08a5ybTm4ur2l6R77dN6Ft4dOg
OuOLDy4Y4tAa+bd+XizbWGNy88Ok0RSpctlFXg0hBHaiNvr+Cb3GPrWa5kEUqt32cOmnQpHV2OIR
VKZ4mfMsPcHjIGYq59JRQpypMMFRtz96skzMhDdds7TtleW+B9z26BlBsGYEnaybiYK0UbOLrEeH
ZRDrW0AdA0d1vCHtfk8y09sxfzUo2uuU5KWKhYBLkgu7FAW00JDAxkPops0JjmN6IqeQjqRtHvB8
oEUX03XiGbdHnXHAdflKuR0Lw6C9ZtQDW95JoD9Vesm7PDg1EaNz6y7HTSq3Obpm/Rkz0N210YgG
Hc3HZLPW0YY1MjcfryArnuJ6MD6kFW2LY5ZquuHE6x5zZ+V3E8F9ld8dncLCFJeU17pGO+dkoKGx
bLgQUeC0tomdEiuJsTdzM2Tho0YEiWFkVUMfOSmTNnfp2nA0Kqi6kfnRSgsPtWmOt0TweCHR35mc
EpcyZ8edF+PR9oqJUkpXX3d/wYDFd2yKZcOUHl2taYxXJofzWvQffanaF6rhISRBksV2/lsthXP2
2XKu88Y31zlJnDuMveUOuKXqLf22TMdB2jgIqqW73ke4WV5yFAqZ7OXQLyFJoJhfVRHqCPkrNTp8
Dhtdq3aD5ino2+8CGU/R2N2TjeyHvGustoE/vrZJ2V/LwXJY1Ytd1PaCjEMNDiaxaoYJppnsRN1/
CsQ0Jw5eqjM/T3cCof7siuA4xk4OALLsNxHJvkBWplthV/VDgWxTEtmU2P2J9Y51nvq3kWb4QmXO
+pfbBp1dZoQD4VPbsk0+KyZxYcTYPKX+wX0QB1tJo6wzb8AGZmN/9+w3m6iukVgaEsUSwM9zwDSy
cb3NnPVpWCyBWJM+YoReid1GNuyyVTWo4wIQm7wZ9zTI4qCUt046PLLsGgIsUPFOGtYjIRBfwSwO
S95pjIpFKErrxsbyZXDpA+1qoIMxvUfmRIzsGvqoe00XNfrZ4OQvZnYto0UuG/L6GO31OBDrZvhP
rLtfisy8tfOxJr6L2Hk901Cw9mPJROfcrKjJIdn5uOQdXJIFxhvpxDgzm/EvM6G7v6IZ1zpFmim7
+MiU09m0AbQtBHsf5LAtJ1ONwFxm9gqxYLCb++S+BgXH1bR+WQSNl8hjfYxT76+LgBM7A+5qn8yl
ha8kHt+0Xo6dZ+AUi1S8olLH38AOMcmys6jaM5kv7D7ZL9YDqRid+vEMYj17GZDeTaDQarEYNOv0
s+XDp1nXKAEIXUF4+L54fN5415JmIBj0nhPVpA/aTr9b236YYPfi78nIFsSYa5aahinhOEeqCL59
/FugWFvZbbdiDPNHGGOAVLT87ZgjKQPMMmtPgDrz25BnC/IHdJMUNYFOX+Zh3NgTs21A2CmYkunT
ad2LyCP4JDlc3kLup4jUJLKjIX+482sfd7y93X0+V62kNY2nnF2GDxIzUSP5Qx6HtxNdlAOeObg7
zMaU9szSNUesOlh1UeOkQ52X+lgo8+Es3fzRHPtyl3BL5ZGz9ruekpFNFjl4N6ID98WCNlrbklLM
X7l8QY8lqTuTy5w0Mn9MFJ3rfHKbla5mMFXDR05F0d6ppEmA0dP3nAvK1B9pluM6dsAZe1hQksi2
L+Bz9dBQMN7145AsGOIX0g3nbhjWlto2LgDhAdGDYv28JuQp2Q1lFIo2MzCixPnOzAHm5k4NfZU6
AEgSnoTWpP5fuUCgYMVE0y6oKzrmHEpKAriWnQV8dxcQXms1PcVdDZyB9M/ImdWjMBg0MNJK18Qj
5eFomg9ekvWXwsWAXYFQ3VCg5OFAg37Sg6fpknrrV7FcseIQB+GBDXH+0iqD607FcIUs8YICxPog
cD1cMt2FeVCVYWaBTILWMjDRK/dFNR6GopQPpDlghTCBasF1nxnLdxBwfxNcVYXGDPxtICDJFM7f
gjSCX8sgKYea68QJep59A+sTgXr4yZnJ2d09WibNHizAb2Ftm/m5SwdmIHZm7BjOPlCt5J+lxdSQ
rMHNOPXFm2zJcyPYd4AydGh0Ve50ZAWbMa6cVRMZEV+q4lvV2r0yQd/LquX6goyOdZmcvToIHnEO
NEebGMu1VwJ9850pu1YywaPhexVd/rxh8ydP9f1lqiEXtMnBGLL62NZ1v50iic5yVvV5cBID9WHL
E4Yso2EhCslbnKzccs4jGIoVYThjCESju6jOvgJd7EHJ1/VWNXN2SudaEAHBI8ZepfsT52c8y/rH
SSy+uuk0PvVlOe0E0PeD3bQc+OhvkM+8S5TbJxM3/anL7fbQ5vatngN5GqPhl9n51dk3fGNzHWUr
9zDZ5GVSgP/LS9ICQ4cEDErZkZckqEmMGtu/PPa40MSKWAkMq15TXeLCfnQdzKljNf+hAl1HsEU2
ERbYrc/kJXfGgrDmdP7Uzpcwuz9GOSNHJj/p1icz82XTegtc5a+n1lxOMMOaVVlq/TgJ7YeqoWDC
bryEeFPSNVPpnRZu8VEk7VPaq1+qNf16xcX2ELH9eI48vG2m/2dC8fyeAdsrUzzrlUB0uyQixrgF
C2cx+haJ/l1ukmSv2KYyXKMFeEKtXkn9JEh1yaIrls5hrVlFAhctvX08Z1DiIDphtDZdEkb9k0xS
ClDDXrupro6I79J1mqXcxwoiMFKqaodn+w8lkwijlOknundcpVWe4oLXweWfl7lZgothu3wPa2jV
xCuTtjodWbquOuNnIJXzidG296ylB+kU1DGzrv09Af3Jw3dSk9OhTYnHJ3ixcfxTSk3FdUSzwyq+
Z/BQG6cp0A8t0+GDLfpsDwo7DRvAWAhvhwu0pJnOjz152dQ4mxxH8kslVH33bf3sNA0xCMU7+8hq
H8eEQLKIQkFSzzdiTf2DzOWbcUe19MF9HBPVV/IRtrIjYSZuhv/F3nksV4502/lVFJrjBkzC5ECT
4z15aKs4QZBFFrzNhH16fai4UtzQRKG5Joz+TVezSRzkzrXX+tYbzWqK0J0LIcs35baH2s8GryfX
iO7TsUPP00xhLhi/ajNabMRGfY7qhrcPddHZstqWo77XbZt/5D5FOP4UbRt/5JVRZ9O1TLPvUU/H
wm3EtqZ772ZSFkw4FDAHWAhO85wkaabK7pH8wLpp4DFTYEaye8qDm70UZWHnuSq32njtKFgfY6GE
WylQb0gQGFVSHSWcmnVfsrs0Rx+TclcDxygAfdZGdJZlFZ9jZZHAhrO26bx2HUwX7sTxa5N635hy
KA8YxVtaucQvKRdZWjX6ezkN98xI+zMsosyJyZROXXXvBxB3BIpmloNpdYffNCG5Ko/83pEtqX4r
gjl+tLSGh5Ay2gm/3Y+Cjsp+aj/YvRc7fkfQpKes3pZzkd+ysnjuxhC53QnTo2lJrA1sQ2+zO6ym
eviZEt18+aI7w+sVR9EPej/J+ibZWnKgtN2BtPLWa8Hr+JO6DoHnbqeeGiKHQ2xbyJlWRKTtY710
8GWWd47CgEyksA4e6wVoZ3wpZ8xgrGG8PSo7W32/3KdsqzYzq4BNjcPkMHnAz1RSMH8g6lner9Ac
4lsXOD8VwYB9L/P3nMr6a5cLCj06B8+XeVIaExulfgFvArI/LM19wD+0YxcKo1vcJzVbbf+33diS
jyKTJrBdBnExv3iKGrU+1D8e7lZwElFxsIIZbkea1avW5/cfzniyCj0/eg68kwxYKBcOo1xDZZ+7
tyBswxUMF6yOsWWuAA9TLaG9X9Nk3hCs9XZy1EcTgVLwwoF0RSS/vKBESBhSkLCY8IanNIEATBxF
bgh4d2tMurtFQpIEJjDdx3X9BoTF5Zs0CEnSAoADl4BLcytTO10D1wEPHLhfJpolPXP6LbTNR7cs
8dC3cj2K5g0IzqMRBD1LJuPI32OdS2SepG1e48l8lC1sPn/u+FdbdP7JpFsK3k8qs/TJxb1m2frF
QBeknwUuXIC/GCPA5O51kwG7n+pdOLVvWNesdVdJDKgtAkecPfgokft4lWGs3Li2Dp8R7vQDKdLT
XMtvXUbvWO6hlk+HsRKf6BbPU8unmI+ogxc4N0EQ0Rlauvzswa88/vsGheSHWwW+XNXikUngqymT
NyeKLjZVemFPYZclf/cxL05rIK/d5OF7IbAUsKpl/xTue5t1yvKbhDBkkmbl1+mX9UlYsiQl91hz
akyBz0Fb0zwvueDuaGrwr6qekVLBF+48B8Rs0GXPqccTZQZcd81G3lH5TrPfeZjLWnSgudkTH+Hs
IsSw+feLrMjyrvws2VGWSnazBQK3+Ewm+on3oq/yG+rIhiiwi+Yawv1z8YpLA49cpBECOkWwWllo
AB+tAD6LvW+TZJREkMr6M8F0iZrilY/UqYQNxo2QoU8n3KoV3dA0kWarsBiX+xWTTcwPICvkV1zj
EY3FiHbMTmZTt2SVBJw+UfDEsbptt5J7KY4q2ClNm9GL3Tzz3Q6Hfs4O6Sjn+zg5VEe31bFtzSPm
0vqs6ZeGP5mThqdN7YYUTnlaJ8cNTmXjghVcrK2ETYff0Z1GOaREyO82Qdm+zwkzIZiEh7QGZxBk
T/RuY3bJKTPNQn9izhgnWNztuDVpPScYnxYXe1LFpeTIpW7Qx4NuufklE1BdgoafTJvypNSDh0ck
rJpzVGHRsVmacd7MG4NHBkI4cCSNRwPJhZeCz5sXlDJzjecfHFE4p2Kx4SUFKxNeVmUDvyMNspRf
V4ZWUmQanmx394pE7tVIBgaLVXPTTDpHUaXggbARlhVicx5hDG6qMH3494UGnOxBd+PvpNDhxnT7
766ucTuTXN1VuW5uPQt/OHAObpEmQMUMWCCBFdoH1lMJiexSsly8kAp/kbYbHCvL609Aj55zM32r
tMIb2FBsyfumh5PiHMu0T+/C/BObWu3rlp1gB9RtZLN8R5h/S+K+u9LftISs5ocinkfMwjvzHsP6
2BSyi7bmHLrnuSjFKrIKf5Mz1VMTAQwRiF3T7px/Pk9wShSyv/l1P8Cs46rbxQ3bt8J/DKVDEXuk
Zy5dVoJ93R3OmIoSAAFApV1SO1fGECxxJhlpo7Bede9HD/ivFWY2RCanlI/xEM6X2YoJqTe8ZcDH
bHxHq3PoN3wUoubmhPPSaYKMQk0MoWLiSmeqj/TBgR7NZvsx6KODJlD7bQ9cuwJNRwb0JmM30xvP
vd77W4a4g1O/eaW1nH9W6yVbSPEUpla0ILNo0gc0rPrIAg0nk+aHl1lluqGVhk2pPy9CpWEfOU1O
NFvj9431znYN7hW+vPPOnc7JPNO4ZRTTIV3qUHS/wpcS3/JKcKZGAbSTNtsPsu13GCU1dra5hYlc
QlQxItDc/nwPs8C5R4mK6A/LDFpxWpOWnUgeJCau9azG/ObK+ajZoa+dNNNUG6mmu/BBvIjegWc4
p+2R8iEWOi3CQ+AloL/w0e9R0NUujbHkW/BltlVSVGCBCdIzvwY4rYnJ9hbB+zHC7GNFTAIcj+Nu
RMgG4UqgGFbRjkjgeEDMxaRBbe0YuxOMI2wmpY2rDcd18hQGwCgWo7wdG5rIFlaIZvny768CFcgj
XTuIGXSJcU3HXx6U/sHG84pptfjh7kzDTwIKpPPN9sbGkGSLMA8VXD4akD0q2lhFnRwILHyPhzHo
vdM4MJTUU+ZtyrzoLnAs3jL8C6vUKiCnNhN5fYMFrJUVwcXx3+gYaDZZBq4170hSCjKMWxZLmNqi
1HkkP3afyGdeiJroTTi6X5Uf/nFTTKxVWvfoZpSXjRXeEBTolRdofczl9Nlxn2gLL7vkRloA4S0V
RTX+sCkK62vIpg/K4c1rgM2SOm8AMyJ9kMNCypqcaBsPsbqmDjhoTqJDlTQZi3TQbXVYJ0AtZsqa
Hge3EC9WipF/TMp6Ow7mY5pJ5qKE2JEM+KX5EYW7/TXwymLbtXV9IL8quZI0+qy65Bcf/Z7gzFkv
XyrlGKd//5GUyZU5Jzq5/QKpafCaZ/Ao0DCIyqnFGRjoFN500Pv26V+o6f+n5f4vaTlq14XzX/Jf
G5Jx/+0Hdq2eltKU//Hfnz7TT6WpG/mvabn//Lv+d1rO9j0f1BHLOUmy+3+F5Tz5HyJwfNvjNS48
ESwxuv8Myznmf1gWfSIBi3VBrmD5n/4zLEdBqymES9eI45iBZbru/0tYTljOUgj8X/uRSapJ36Qf
lhWs4wfe/9HQWpn1aJQGWn00Nmqb/G2gUPJwsStFCdjHzDgvRZcBDGi4tKbkOZ1cJDcmQ12V+XO7
zK12vdxB7APbo08HhDkrqlBhphOwtWFprSaNMTUANsBQKmGBOA6wYvlcMIzeA4w83Uic3P1GUey3
nsRqM9WZuxkbGiNDIb9c3w2/zbbeJbb7QDQ5vQzEj9jqg35O4eTzgQJsLNPoCtOBnj5hGiefhrQq
ZftoSM/cCNJ6m64cvTU7HBhAveucvQiEUpAzhoR6HxQekYm5aaDdwRQPpqC8RkSW8BPa1UPSMfl5
uQ9L1REzKam5eqK0u9sC1HkpjXLGmFp9BSqSu1CksGCI6qynbm5/G7fY24M9BP2UEPlzYyDGpVO2
C8qme/DngeiZABlmyXpPASQ5A3b366ol4OAFODmUnZcbOGg5zSVp/5DhW9j0AZcMu/cfXcP5MJnn
NhoNbKM5ai8mYbd1aYN601Ry6bGcv9H5njzYtwcBp+5UMb3FQcM8rsYPhwN+1fZl8WZ1R/Iz7qXo
ymqjoBugRwHSFVS9+dkgoEuZX6Zm3ZDUXvIYDvp3xEJoU/TskPtoxMfOzsQeIvirAfsVx7HDXb7Q
E2pfhWvaOosVqQCGP0Jy72Ek1DY4cYkgDyw9UEltNZ2AvnzVwvyeZwBWZrPMueMaAzHYskF+Ggln
R1QDlrNWlXNN27CEF1peJ1dCxLSHD0RT+4xQffFpWytLh4pYGyQAN7QgLV4m49YXIgWlXN7ddva2
k3XocPOd/e6XFTVqP+SxWrcPxpjbmySiJm/i7Mcwd8IN8Cueff+gSecbVEYQ9jtAohzXZoMNO629
34Nn0BQW4+cmP3GheNl9ZVn03EQh9caDpY9jVqYPpWSY4ne3JKMmfDdj1W1mApVoJFNxoMsNksEH
Fia5cgvbOedy5CLH93j+96WdQf/V4AQVqaeH2BsfzQVFtBq4eW8jtrhnjJ+/SOYBEPVolHMWcJzG
3vBUTPbarY13v0gGmJ9kFQK3vhpRsvdIfl21+d2ZgqWDcm3Cj7S/VF7TAQvKPjNty68k0H8aH93W
L/J0ZWlQA9WAeU2RgluzWhRPCqD8U9GFr04am+zhXPcyUVDGL3wqLznc3iTy46e4nx+X9q+LN33k
YPbbIep+A62tqbY41lO8cXw0yVQnmIOr6Z44TJ1zUr/6UKXETE7Qsu1hXy9lBoEiQx4KdaFhlSV0
Fv9Kyih/cHy6FS2a/kCOOckifkH9zbt7Ak0OAfBOa6a1k2ZB/C7RLD84bOEn/cJ3WJ1zmM5nq4Pm
lk7wfcwQ+ITpDvdcU4vH9FF2uUFYxwD87AH+7+BP4o9I4x1Lznmdln15Kdn4u12dPUIhTh///VWg
WJEkOdv+f/9dbPf9zc4j8hRJVz7MMcGRubHms2fY24FXwOeINYqVuf0e2PrVK4CmJEFuYa+ixjaQ
KA11hBVwiJJvv5XhesgImQWzeIaPP5255rgLbWq4Ze9VXLrrqW7VvZL1VxeBXSZzwTV7XqYEb4HU
o10afHLvY+27F6t+mmc1rSnSnXYprMGNrJeJpOH+mqTrtrSJ7MQtEBx0PLdopxfe89+OMo6tduqd
Cl2xtntbIABX/dqG+EE7Bp7xMK+t278v/xA6VRA7Gwv6Bn67cYfW1C+lAM4uaG//jAztLPjjzRxb
ZMdzDSigWAnPtDczYHCMvzMhH6SS9sRloThkX3bCgB4E40PXowsCTmAhg42M+shMEeyMcwaplPJe
3w72XehCIImNGONkSHkBRbUnJrdqu7zIeJq3LToCFdha75tATGeI2nRbR7rb1wW4Ku3BJ68k7qco
Is4aUb1YJLDLh3S0nmHXnrIkBy4LR7Uxwe6GUyO3NoHN1mkIYFGioTu8h37UYUHAi0rXy9qZF1HA
8EnmJRCRG/4Rq7ylQyEY5a1vSvZsqCHU6va/GV3fWjH6x9Gk/8BRZcgoiTKAoXnHFAlES/SEKv2u
3JFSSQ/YN7bmFJm/vGRiuv3sYY/vcfg6+OEktuC8GfdVP6r13DwHLX4+BDO9dlpAP7kDm9ebKvNc
Of7VDNG2igD1upB4nxMs9iSCyM/GTbV20IrYjDp/HBoibXUVLUCjcLnNxUVNL2rzbrduffKrkrpm
xd4wEaFzshpcFoi81GTZeFXGEZgP7zrddPr670tXC30NaXu4uPK7WER/aVB8qTwQwLNFOW0+/K0E
EnvU+fHXYDXbpKrUsSnaGCQ42LAOFMuxB1zRCyUuOeaPbYvBnoqJPr8ZjcMtxTcOnMDuHi9j+TyG
tCwaaTt8R/zxRF33E5uYR8hO7r3gY2C06Xzh+Sn2ogBKlRTU52ausm7kIIx1mScbmRqsByEJXh0n
J7AiUZ890EPsHfRWu1F+dQsMCJUHLq4alzN2dI0TuwZsYTFeBN5mBS5xl5+1ar481YTrJAb949vh
d1p04xWn8jVm803ewWaUSRuC5IPHegI5zp2DnKNPrqiukzResIL3avWZWOB6o6EEz5mD36bvd2WW
ors4HJB9LN86IY3HCsktDjr17JL66Gq+ASMhEeOlZXcBmQu/qctPYIMkfLDRYnGm9kZhnykzz1/D
hLq4aKYrE6ZedgYN/UaHjkeBlDrZU9Sep5oKFSMYX+qsr17ye28jxLkRLS1cBTnhBnD8Q/uW0M6s
PcEa/0+WpN0+Tl0qvusBWAIGxskvoaya5hey+g+lPjd+uayOiWBsIxM5SsExM0g1TNiubAjp66DI
o21i0z7ddeKYGUT9QLknzyksv2csD+seeAt7b4ErZPrtpu6IBQi/CazXineVepG4ZlfsMYd3m7BL
Bf1pX2aRecQtccRZ635ZdlPQCGM00O09ucGexxqaS/3Wko17F+4zOvZnrqfmIapse82ZjJ7/nqQC
A3g3wqNogQoa71Pp4+414iMuQMawHAyiMx1R7/ptXOHPjyH+DzkapCcJC4wJGmSZAt61Amrc6cSl
bre0fhwDdnHSV+9ZTX6yN9S6DvIDo292II+380CYnrxE/Tij9xTE84AV509RMTp3i29NmUtYIVT6
aiiyio7uP6bZ++RA4S6vUMAV+p5wI7IQ6WDAhvV548uWV7P6qOWAzifHdz3q9pCEI3PbNOyHGYwO
b/JVDLFP+gq5swKsEFEEQfRlOojpx89gjf37UwtJK19kRd/MsLRckyfwtfOS0vmHysldo8KkVvZ8
cYNo2mlneB1HF5lZFt/2QqTI/dK4yCViW0BErxYF3cqbrWiNaTc7EHxnA5ot7MB8UU3u0xC162qK
kS101+6aYeBYwZu05SntHjjbX/s+KfbJjPEk793TIPECjMI5+ogCYI6ezMQhQ1eaSJKpTCA90gvr
xrI/OZNHQscEMTtT8UrA6lPZv2PiZmerrzYu1CLGmLLdwnC2n8LY8wnv5Hdc6CjSmhm5zaUNrgH9
S9CgQyBAnK0G+R+QSbnnULBp7DmZOf5Pho/F1lgnqzYAi1C0PyzWUOepQKw4306j1b7k80hnUTBg
FWi9BpxD8lZFeBXjBt9BW3ntGS330tWzXI1Zj1XVabFqyPQlALTOG1qaUDS2vRx/+jHWFyhpqP6N
A86WhOxJOfXGBli2s1xCHrnVEmtNTMBFXEqw51/M0n+p55ZZvM7hJTf0FdKv+GrC/XFH0EqD0+30
oF+qMAbaN9fGKQ8ULhCdEB5T0UOJKWUHRJZPaWBEDF9+f9Zub24jf1brilZrEuzPk11Apo7qMxbF
GFLTFOG+miD5x/R5JcN4FBPFPiVLKcuYIURw0YEPruYbwSjj6Ic/PhEzl3DhS9TCfdIzHkerPHcU
pq1awcZJJuIpXS4HEWVPzxmFguvYQdpyhAGu3idgUtBOvGkTWtAdiRVOCmqgDKp6n38Bg5LbPABZ
G82mc4UFewhn9WsY2vY6t8VHlbol7ZpAtNxQ3bIKu1+PdEMAJ1grmjte2xToaRpvzNDqnkUVeJuq
HHMGKmPnNn28TtMY3h4iJHVqeEZqi3eaP5AZJJ6OHXX51455rKAs4AqfwQlnKU4Rz3TAl/iVsQvJ
cWxnH+Y9rmN5Y0wLhvRPGMXTUxex/mU/HtEAYPEztg0cSGXqXpvIIbE3pmTbPfPJjuUxLbLnsOrF
W845QNR9ys4hq0cSgOS4cYkxNrkKpwUL1pTPy84mbXpqi3DiQ8htsl2Wb4A/+mPXudNL0/uvBEiK
LQ4reCteZIAtj4c1H7BsCcV99kQT1gn9ZGurGcTV6BPQml0bbSKZ650D6XI/U216LgagUrrVGcg6
N9qmGi5q7POOMDrr1Dud3udZh+3LqHdePjZY/penhB1oyMbzaHqYbub8pZnpnKvdJ5mXj5abDU+l
RamY3aKXNp1oj1iSTVRh5bDF5ClpW9gRY/iZykKBWZkUjicafpI4pPmBxWCWtD34/RgeSFicsSy5
28IibmFl9o/b2r/0EAHAmbzyPaVfOmXOk1Pdn2TDwsmF34oTtmArP1ynfsx2WiV3rJDjNrKtF2XT
lWIUxXXyur/QYJYIOQsRi4d0VcTJRRnpIqtDrTF58SQ+t8CsUkuaCXBMtLfNDCkxxFFOgSAjCE9t
P3RvVQMSvJdne4k3Yq380wbq2Vc1D7/5p9ZGsQWFcQr7pe4+cY6wzrDRVzwxo2/Fh67yXrug0hub
EXI11OW80oX3x6MaYIcBrcKdYUPaC2ZY8am9oQTSORmVc541uNZe0S5m9uIWDd8VHdgHaQ9PIX0J
q06+A+V5xVQHUT8KHg0xwkW04wOZNxfnzRO+A3x5qYOwI+rXIQZ7Rm/6bx24mFPD2VpjDOaPY0kb
NjhjHc956BPzQKac6GYp77bSHbbQeBPNzgFvBr68Qel1VpnBmVgk/tAg6Z89gTffRXdPrCb5BWll
hfs2OUa2nbMLmcaL6/njpSRmv83T18RcZnIg09x0MKcPncO6bsBFJGGnNb08pEzYJ3Vyc9QQ7tT1
Nq9BPrlwBzAo4nudfO9Q2sOb7HtnRzcGgfdq08zuH60tHK959VwogLe8aaFP8JESdr23kuiPP02f
w0QXuSkY2giTw1OYzU1YPjZug14Rq/hRAMfx7Ja2vgSyBRE0f2WVmmb5ye7JIiqxIoYx2ql/pREd
YrsVDFthJsYx4+ZSN2AjvIkY1Cw4X0uPpNDQchcJkRpXnUeqrLOI/pZV7Tzn0GfWopX2vusJvViR
eeA+6vwxhFGvJF74dQYcBNe1ZUALlQBQK0XZPaOx2wb5tp6bceHRMlFNs+Jv7S6JN5m7UcHc9ouI
OhWFq7DHlEqJJXNDQ1kn4AQ6JQKSBNqtSXviq8xsQMBO3IKs7qLl0l7uJcsKUkjuc08qfqZC5hRS
BK4IMR4GFze5TZvC1qaZYp9PNBeESRw/pgHHMrLkqjFmYq1SIAmVvHIDXS7VvvgOQx/dkFJChEKQ
zcVnGHkdF/1M7VjVP9SqORDSvxAytp8qG7werB8+oi6XMHrkqPSsHNKTbvaTlll3svlxPcUBHmH+
mVC7auMFUFhUR1gxC6AKoY6oJh6qaMM21QM31etj3MkHGxsCkHscp9jFX4J+a0J8/ul9MhUepCzC
eTRW+fWMJzlLt3w4xsfyfcy9+dn2xmfICVpXwXPd+TS/F0y8MZxGknIr8vYKPU9nW51T9TeVvQ2S
nthImaUn5pRlm+x4R4NuqFwa2a0BqSWq3HqmGT7dcSAqPig0ULc4oa5qcoaD7DwWeVn6y1BWslVp
Ee550agqwzsc7xlWquPMKskzPSwVnJ+7Oe4fxrIj2eiLeFlUUktGpmrXR+Ac+hmFxBq/uTti0Cz/
VEM/3ZbsSOTTOhVGBMgh7oJEJhuGljYT0cegXABMCMFEbBjhHmtSoWMxditBrm3rG69isu5zQV4w
06xBcY/W9qG1oSbETaiPqWt/gA1BsHNSzInlXfvU8zqD4OU6eeOygXxpeMi7meAthC2M4k7xDGDo
gimfo5Kes5VhRQBBXVNsI4d8PxbCAWzmqmpJLakcDILXP5tFAl9rKjtmC6++ZoDGWpsJJ+8K9A9X
gxRvoksf+Exab/TTdCSIErQYqodNDwEZ/MNx1vZnm2bNLmdROlFVtHZG1e7nGeN6SwVKMxRyGyTh
J4/IIWIs4cWb7ltWdesEm/U2jLDMuyVlVqw2HkXrxeduDOAczHLP2tE+RLWzNVuidqT3tmOE9pti
Tr/18G/XZmI9dmA+W6LK8N1oAqFkaag5VxGUcYgV4QmG66tNOmlD/pT75eBwYBGg5Fg9mBnADHye
b/Vw66UqcL77f1mLvZPbXjo1XUTiY1JzYctzcE6qgtqPi89bd45OiWX+hdPChbsn3FDZvCDwRS8G
5M2EmhE3MQ5gU/xxqL45xBH3wMSDNN/FJOlbb2u4Fg6CwiX2UvL/7By6efwg33VeZN4HyzmSmhNU
dR4C0jQEKn+rHnRn43gfVVG0kMuI/8AxMrjrxizNG5gZSaqctWP7v9ox+gqDUO8awwy3Rt8t0f/w
N/A3wW3FxPqr4JUCIzpDL232TlS9ZL2XHxgJvvMc7+nguM2mg4yF//K7ifBONGYI/kB8Z1+eIN3B
eWo6CeqbLX90ZFEshq4isuA3HJIVSh0udt6FE9yHh6oMP9uO9DdLo00EG4AYiUr5jHHVUUNxCS24
W4nOfS5f6G1lex0ho/mip4A6wnsFxapYoaZjhyE2p6cKqRR9TL0pBYu2ovVna+T2Lkp8wpMmzj56
ic7CXBo4Bv0kxDms/WLLkMh1FzlVsz3fjS7qG0TWX2bEJtxHNSchtvN5yjh3PgeHrazXYfxXpsmL
Aks2LXD3rg7+dsNAs2lanRhBBQVDlreVL21C9o4biVrgKqaU1yEC1C2wfQtvIMaSU0FDSsWYxx+k
u2NGlJcnw/2xXcArpdsNG3rr9wnWsrXX8YVUrh8lbw2pD7QB9vUREX26k3FhJJ9UfbxOmGHOfgXl
om+KdSVFvWGK+eL3f1XzFaATzdKphW7qAibUOGLC0P/Nrfet48KrPJ60atT1lqp7l7OKgWNJFBc3
W/NU9H7WAbeT7VoZuGgMABJQ8ujKDIdmlbbo9bOF/4rLIGtwvv9o5PNgQ1/VsqBt5FcYVbzRnQKj
40CAhcH40GkeoDBFsLRGu9rT/IJimY2A8SkLdNlkrSpvRqWweaOVjnzNGvuvnPH6++GBbRrDRVNz
xJATJyxJp0Q4sO6INKVwBeijsj/0+VMPSGc1FP1IbgTMUp8b3ibCO7eZHMJ1St5NbPimiQmBrGDG
vdEQVPaie5icA6Eop53Xw4FoC5TMcagPBF7yVe+k0xrEBpUQBc3HApe3UC6eq7UxU1GCdACv1nQ3
nMZsDxIqDJxgP7gWgzWo+wiXL/WPRJQq/z4TKOQ44PEcgOGUbfqUjyUF8em3jdyJizzEUjRsMOPy
7VTkIMqHsuif1GD/Ldz0WxZTzA0o3SVDA17e1V+uJKjb49koXW44viE+GJWjc6CgY1OCRjIPdHYd
8G+R6maH7+FVkhwmtdBN5W+XJYaWS9IBcuA0Y3asCoYRTLDYHnXCaZwXK8wkNERDL8DHowlmVY/B
XAqwbg2BR6I4ELJPViLuVsqvaIzHh9JGGe0zPBXCNt56T77IETp1zY8gquURtEVCRsiL1mYUfbA+
eQoSieGsz+4++JFNpSz3kFvpFUR3v50VOmBeNUAi+eMdQz5zdeaOO01/RNu+gmN6j4fluyRx4k3Y
xOIEhLaLGT+C1W/bzcodxWNlQjQZ8PI0LgF3ApzJUlwnNLeURoWvLHPUttcFpEzZbZjohms10gjJ
iNPXTU/ZFuljjMOGfGHtfcCEIyogmZM6FnR3UhxAwENIOhvpTn+lXOTe1s6tMdSvGNQOuMj+Eilu
0yKrIBUJ58nowVO0FWpQJ+mMWYQXL2ovPaiWa2zWZ7y02yhom6uL89BQxrUyVHkDGpTe6nM68Zl2
g+k9A+e+wSPH0ZhEOKq1hIPg0wPSNMmdqljUkbPso/mcRD1+oCD7qbFlP/KR/2MJE4HDE9+lZ+EN
phatmPJhYxLyOnXa5W4TYHVrG6xzY1dvDMIroLrhgcCtNup65qJMb7Abg2bw8/7Umu43i513ZStn
x464fs8HXnkS8GJSMCzWKUUkCZPCOkhD49x1EgAc8xwgNSIlYWouPWWMYJaKTvPIpX4m7uAL7u8O
i4Csc5CU+yw4GPfMtUxu9WIbtszdLRE+AuSufcUlR/tZQsFHEF6dBBs7y7RkE7odow6yW2wN7XVp
AO4C9PH8u7cabtqR8K50ltnFtpkacc3bsN4ot/vh51A/YECgErBw4XuVS+5Lu+42qOphgzKClKKA
W27iEJs7CxF59BnzlVoeN5s5Lmfx7sOU3NhkDdY6pL8w50e2zkR31JH68axwZ5T252ChJ+t5Y1fh
cQDFYf5VE0770njwM5qOrFb/Ssb4NIZvbsjgE+C5pPFzDcnnQ0IDbhsQhQEWfTr6urOr2MelCg5K
5XxRk9ihav0ORogrzMG8D/1NNZDVohmHEdL88jI5r7g2lyuHHoksudLZ82q0bMTbYgJoRJSTj0mI
pyn66zXt1ZRs0TSBva5jxT04sF6TDltWM3I8EapQeQy7ldqfUjjsmVlbyfKaEGAAtUBxEcgfwqRd
dPIs8690XrHP/hVjZq6DsFi+y6vFx2chjDnj+yyLnchTmkZrQtcaV7qVAiKnk6gK253hmov+nm1p
duKMAmepgabExrQN+mci85JFGUFe5lNZ8+8uh/4AsPCK9yU50y7RbuNAUYgMLWvTDMaLwMV46Ovh
qTWD6NTZzS8u5ZR3QWg4JlZ9iQc8ngOTPQTdwr6bujnQ3JZ+5AMOfOfv5COA5bGwnoOOxpXEmLx9
l1YZFxKolHHuehdCgnSPs1XE10oev677Jx2ypU3V+KwQBy+zIX5bJm+SlKXSpuPuscb/mV7GHrwi
UEZ/57g4UfHq0gsT2uzsGuyQ+BXJuFPt4VmV2g6s9laZrOcXOxQfAmPBGQtAuAP76PBOJa1M1Hba
1FV2KkRiXMUAzouhnufrrMvZPmuHPJJvzXufyqtDmNbx3UA1ySLCyHzaOOelVawt6MJPov2Qki2l
diG3uEq8WZS7nDGbVTu4YvB6TMM7WRSHU4VlgzjVqM156+5gKhJC1Its73sQntFDCBEcChF3H3lI
kjPwiHJCLeBkHsGRBsE0EmMreZvjUt03bonfJgSCobsfcpgOjdP+BoQTutFAqBt35cRCDfGUnD1d
OtrC2j+H/lE2sONqa0h3FgLSOknmHnhBZG8sSblYtYjakHr3JsXCC06LcoKOUHSlHwef1bLijN1W
VvhMrt47+P4oWBYxgQC3dsOKu0g2rn37f7J3HkuSI212fZdZD/4B4BAOGoeL0DJFROoNrLIEAId0
aODpeVD8bUgjF7TZzyatqq27KysScP/Eveeq9uKyh2orQgUZe3zVKawTLqR10FzQsejXvPmYeVMl
E+qKPfQD8brfISSjnevyiubB0VFZ/VUhZN6XgWjozuLhpcgQ3nQCcbb5WpjuzzmUE92TerMnqK5S
dMRBDmxrC7Np91zHvI8jymPy4uZn8uSYEkRedXZmgJrhbPe7cg78nZxdaoLCjR6UE5yJACFAZVB6
H86k+AnLnuDNRMPLEPkX4iZ+GTh0DmbH1ssaneCkXDAdbBfrbdJSvsH0LNBahFyuFfX9JsuZJUP7
GTbGhKuyRRaxzWJW3sW4DtMseuHCqp6JaNrMKH9fxnk3tMEvI86yXUTO4z7yRuc41zZLkUn2G507
xjvqKXxMhXtwEradgtAe0U7NPtM1Ce6sOxn5k9Xge/mOaTQei3Ca6HbJ0jABgmxUoO9FSWgFcixm
MW3+lUbYJvom2gWFJnBIgeXrcKo3esZgZZlPxL5EVw32aaWqACfJZDyKJo1eyRYiXK3Dj9iV4tkG
LzDxOO5gFAVr22TMNcVlt4PhkJ4qRP5NEmu88KRnme3oHT1aXkJeCTurjbP0Q/cYdMatnIbFjw1d
zaxzyEVew24HMyYyUZQEafPmjz5xGkNWPpL2uDItv3yri2cGxA+mV2WsiYj0DOYfiWIvHoTdsWpt
XGZOzwy7oQMICaimYknAI8/Mx5HPsENmucN7vMPPNN0sT1EDR4jhDM/e98RXrBULuaV4r4GyOoeS
MWTQpVhsDbr2mX+9WkXLXeNVpXdJPWJYAdU4N3yeL5G75PiUX7Jzr4G/rJKda+e2xwCr3gP7zfwg
qixbwwjLGXxxareQiUQcf/RTFj7qZGm8SnvVuA0gjrGkXdQ2QNgqTNcETnfbrPD4XLW9c0FErg2D
Tjbl8wFHWZp4hlV2jH2Ltq9g3Os63mXI1FbEpL37hKud45y9nx/R8Hrm+1j4/iWrBM+Lo52DVUGS
B3i0gGTrVacn9PsGvnrHIcjepKOucyQQbodcobWnY1tn7iFp4/6hCZ1Xgp7uKZQ70Hz1n3Q5/KU2
3k0xPHb5lF/iOP2VjWYOask7s1EDYhpJJvJLwNzfL/Gc3IE66kODTIHbHEXjRzj0YIjKBhb/EB4p
zqPnMp9/C9cHtV8QnaLzd1Dh8gKMdTFuJBfhiC9/Qb6SuAPiLbKO0EH0NpoTbxfDqV5ziXlrv42B
DsnghSF0tQ3qudp3M0WkW9NqJ11VPyD3TTHKDGdLsZ2oiuERPNV32nnVc+Z9VT0klSEeaSxjswQq
wDinwsJVcDk/9b28eMCcj9rEAj0z9A3hU557IpRqOYQb8EdJl9e7VLIOdtIZSN3cxptghCdktDxJ
PkIbZnH42cALwkKYbynYvVcfVRtgKY4ubT7qLHs1RDmfZrt50d6I5aHtG3Ry75J91TqDWcw4pCzw
6lEXo7CU7zk31UZUHglAUfdkx4uF5bvWer6HU2uuMxxegcchwgZPABfAmyiV9wDCOTp0gbshtC59
dKSXPv79VVHY5oOdsxRw0wfW2IRgFr2/xTW0Q9gGLHOhLUwRzkDOlpLMx27Y+0bXXliGzaQqyHY1
D/a4tYdKbGKVspEkA/xZEGUAsS9I49e/XwoPCUE87sJxENdu/gACPX8iidSAtcN411kSEk1cBls8
mD4kW9vaaouVyd/filx1Fy+Mf7Gu2VqoOr7AQTAgUBF6wbIt1pDNi7Xt1XcLLcQamMSwkTabl5mw
GKaWxT2J55esluUd9uEqCt3xBYVrsfesvN8juMwfq7b8Y4VkdBc+YbtgLzITMZ/iOy4Fzpo49PPD
75l9891zgU3MifjqFcxBBDrsG9xDy1F68e0mJvuYi370kycUVyCpO7EG+MEiCePMY6Drx1Dy44u7
or/B1AWTrr2DtdoEwox3/OEokwqIil7lp6ciRuUB9R67LMXxpWOfDJsTWGbSw192eB3Bcy+50NAO
Hw2sgNbE9qK/g5VpLrGEguCXS3woPsiVrurv0mO4Xmeesc/IrdsJ/yR8rrPAIHZUeLO44ek8Vmb9
HUbml5PP8aqc2StbMWZjDlsoK0NFPr3vI5IrfLI1ErDL0HRHZiZcvO17ZOc1ztE6hi6EE6mH7gcl
DewOQ0qlTXDvGBShf0nA1gyCIBdV1GTQq6HxbGLibfY1Y4C+IdVatEyv4rz5mgAcbGjlWX9ogxrA
6/1zjjjq6GXiaCQVdpbWRWKrnG8s6fa1Mbpp9Q5gxfSsLf7r9twNPWBdpJwxrTYTeeE38PgGWGjc
Z0ukA1PdckrUmc7/3HA8XprWJGOx4rTuAbMYbfAeuFZ2iQQ57/PUnednX0CBrsfywZNdSdZjp3Zt
6KJDzKyR7EzrpyjkeBQNlwY6k4vhtU8JPNxDKln9o8pcaC12hmMttx5jBLJm693L0C93xQAtrurM
9yj0pqPvoSNcCpXJ7PniIDdqRgwsvtcyaho6vm+lTr0kIi5qy6NgqbOzREPumV3A9AVtt7YqoPeN
Z0DiCUlSqF1SsiqXuQ9RT5wqXX5smdVW0i/vtozQMZYAkUeaIRse6tX5lENf4yWLij0YvujS/seX
KDCKLXMIsW6cT7K+7RuTAKxnfQvOH0vQQ6TPFvuFU2Lb71X3IPDWb6O6jo5Y05sG43I6gbXrG2+H
QAyCuw6mLYOuvddPYN0yYrljL3OP9fLQmGGo3sio/EByeCy6pKV+8XP2y/j/QmJayV/OsK1wMmtL
XiqScWGxBStCArBus2g6x9qhdAFIdGosU+w0OCMkPJZ8qLtpQvRE0h51vLNnn4hxvifwlp5y00ZG
ydOWQCZoNv5tKIHQF3PJbVkkv10AC5gSFwc0Eoy+M5amp2GgUfdxhz27YxjMIuVUGz3rgASB9noa
ZrnGVpZdfMxFl6nErI2EMYh3AX02JRX5JKqfCL0cxhPGh/FU82qc/v72769ce/zsGim3//sflX30
m3xVZFG5N5wSUT95/WeE8Ok4OxiCRFmTXNozbphJgJhLlq8hCGovSiqEVP1ODZb/TFjfLmwIAcvi
llpocDBdpzYdv4sqL3H3DI1n6kfA3IpJRWZeyqKpqDHr1ypQ4QEbgbMOe7wEtf/hh+wDWFxe8rBX
JzcZHnK0civTXuAfmFpzBpmcaopBLlTYta6Ll6yQkrO4zo6qK7+RRmikylb1aPCEV/gnN0SF8eiG
QC6bcGENm0uqNMDuvTm6qLACOzyONrimoomwr5YOcfDYO299rf/4UQRBwWh3njvmFIiJ/ySqn4NY
LAWQIkzODIp/AjzmqnoT1lLQuXhSgwb+TksVU6MtNbzrTK13blVkLyOYYMOW+lE2eJeMPDOfEhYa
l6lhhhwmZ3KoOaa4m3aMhiHZdMlPbI+Qbmbx4bj23oEAfGXWu8vN7oSKDLvY8v/Qvj4G3DI0s7Pe
1A1AlBSlx7NMhmhnhsSytUvlpnKNB7O2rqCosvcOWhqU8RZpmtix2SVKsMg5b0PPJV6EI5ZoizWL
uu2Aphi12lyfwBhVR/QKxygUCjGorW6pbl74+Po16k/n3BFMyQmE0jea3003zz8zaapjjrdvGxgV
R4BZ3LU7Xn366nVTme1lxsP3VrGygzGQrB2b9c7cmiZTRyL00GFFTz3bek6RMTyz4//FmMUlzw4d
emRxwHaRlT8YoO3AUDJ21SQ4gou+S78ytgqb3Sjj7DmLbesVQR5GMXZtwQBfzMGpoaf5BQP8T4Vr
ekMtk26Dpn1LwvzHrImpob47T17fbupUTDfmGe02Ln6bfTduepliu7McRCjTPN6Ifn4l/bK5MHvu
Dmj0OeBHj0shfGrH4Bt3dPIc6J9Jj36l45raaW0819NX3JgQLSJPH/wAMy3Kah/+Jks5aRA+F/Tv
jM7cDStMvVVh92MC442McUBuPbApPvJTzFalK79Gj1Usw1fQpFH24AX2B1qatQrvOhnKbSOIYs4a
xOzTEF6q3kJIwJ/vmG3yVKc0JQYJr8T2masx12W0rrwG1VOCEdOYHwbc4Oyuja9KkCbjekREa/CR
T64kFMWyKuOqQZdyNyUt9mGis1wvD58VDcTKwcS66wp4YkYeV08OGojcMiwuriUcseNZK6g+DtPo
xthjmhcCEb1nlxn3kQk05KOkJkyyKH7QzRwYwRZ4t2doK3p6iNgbjGbXPaJahfqQymYjjDS+gS2P
CCoq1J79Qd45kPYqzf7dYTQ3JKGJBA3voCs1mAEru0YGjBZnZvsmJ/QEqjICFLlBvApkCvzJ8r1v
VGEH00Ul09X1DVC23Pf2p5MS0GLO0n2bhHNtQVpsFJuJR1K799HEBaTruD0OkrK3RPmaz2SdUMX/
yTx/vseJOx9sRw+gjnpgJJyvXIL8H+ymY8JvkDc10WBN0dweXdd/SOJBXZE4p9dYArx2yoIPQnOC
dkb0OzZsUrlEeI/oPtccHuVaGtjExmj61JMd3WbhJPt6CV36+1toQwLMXEZ0axiyfeDTXiH9xJ/r
yODWyX1aZ84jkRRVleA1udX+ws1ZfuMzjbrAdCMnihze2YVNBxzFClZwDrINkTfxosxAWc+A2SGd
neqau4L5aW7RbuOCLRm2oiPEx35mLA3Ep5PnsTLGa798iV34AFE+vtAUMIpCnbq3O5u1zXzEbmLd
Gtfv7ln1xg09rWc1kEC6BPcCWGqOSZTka3r26uK1zp+KXc2d5Cj8xP19gLZ9Q6HaGOgWhEManJdr
fYcgOF29obgpNyguoq9+lDkqNMZXLSm4uHBZ8I7EcQw24xTPvcSuAnqRIqgN8uqnUp0mN2AbjmLe
CosCuVtEUeUQ/PZbmGIqqoMNOhZEMOI2WZZ1Jq+DAIMxOJsDy5tqVJiic+Zf9qjvhkEOLQkeu6by
CNOrmcMt8SOS8IS6GHeOXx3A6hDa1BT2ET1omSmf/hmt/eQR+qrA124cCxM9Z8BMG0RqkRFj0RvF
fTnSvpj9wvNuvUsQolbyqxyvxTx9OuWPKOE/ICm7fanCuN8msoSZ2ymuVaPzb32MVqp2Idp2WzXX
wUloxnp2QDpbpWFCBq6m2MM6sS08Ya7rwYx2U9hJ5G6EARbQyMoYGY2ox3RPuE2JyKgBeRRWN0PI
MzBbXBEZl1KRi5k2ys1IOzbeoScvkuCGPTITaGCZbFOtPJcfiqaPZB8OMD4sWuqSSRN6BBqKHwJp
0bshhoL29QstfflmmmwiZTfuZZ3LhQgs94bD0+1MvfMKafRplB4RHHC4TpUbu0+uY8MbK/NbKn8a
hR/cpQDNHnkDuZnLb/M5w/KQImOEg6E3ydIMUm1U99rbzdyv2CGiAnW+eKlBoGzqiPVj7MVXndTB
Szp43cliGcmdPF5JTPHJmsCtk+WegQIbiKzHvgvFmFE8jUQC1OGvtqdq1CpxL9E8fIO2lmu8JCQz
C+s2MKWqsvapboLoNWy4mlu5RqUgTn3at5iefXvjzqq5QFf2H5By92uUC/KpZcy4Erra+diy77Ln
+c0iA7cFRXXEjm4X4axhXVm3GyNj5dSmim8qc6qP1MbgAKKAYJBm/mbkHzHGmg4dwbOySTqy42lo
Mp/vqZvOrH33OiEYK+FU951kuFcIZVZVj34stTC5LBJJZkkums9ZQ6JG12ULIt+qZZ7YVYODJ8V1
Lk1nZoeh85+8HPaBpSTA2tn/OTb4MOzQP1tbtxprsKZd94BW7YOUlGk/JLQETMxc5ecUOjBmM9d6
JcsxOZYRsmvFTKnWbCAF065uNq3nBBg5BDKhjqgVZ5ZqaMmJeS0AsYFTnH40Mdntdm435HDRCJtD
jiIoFoc8m7P73NPlQMp+adnUOxwb+1jTZjcOdvTSbG6uUZ+4sVHaCHVvbZNGH31pCf7qWA688aGq
YTv0BQKjiC3egozbpZ3EIqoB1GZhuA9l95iVZbtvEnFLND0GVdG3q1uWHQG8KNFkn3ZLHldA2Ali
eQMPmDrYU/ont1R99Xv4Y22VYw0OybAiA4TjY1nXzTBORfQqYFbsitC8ma6dIEDOXtFgoSFEjYss
tTwYSocvMuv2zWTAwcyz36Y04a/I9pDmmjUOhcpKjcuaIk0SJMEAEuwCk6eDpomV6SHs+mYT46ld
Y2nu+MjtbThlMzgXgLDjl7SMkaPAgDrQ9f0W6vlj4RC1yzNuknPYrwLyFHZpMbzCQ/Afs4nAvFha
X1UYzGvTa9nBJWpDJNpHWEh3F/BjShS9B30FCxKExY+oOo1Nlxr8yGfsS661waDjvDaGwO8Moo79
Hfj5jCJhFkN3oazf2H1ffoUDP9KcNmsGW3ugp0i8rlwTTBJhhiOFCcfXdQig47S4FXY4AHDXVeU+
kH5zQt7xA0FUTmmW1OxpvB9JbhbXtuflpUQ6UFzKdRSE6ltyUKt8stZZ7QCuQmS6mQo7WE84bd6y
2GKpoIX5NVrji7KWPWhDpaaKuj1gefsIoXrZ3fzaTfmfMkt4BBnu7hHDIqF3gyfV5Qz2FdI7Cd0k
9V25xTO7MwFAnaxUPhup6R3bBAkxoHnrSTLiU4UhD13KlLUnzkT6481jIbSyeuuVy5hVJYS7pO9M
fpqtsc5GZuj92JkkQA7Twc7HC05wpAXefIiGAScuNM2lQ602ISbiHRilamXEI4mVDlktkfvmdvXF
tLiCgdbfWmZUvIq9vfJ63lPTiJ682tU7gT0F1mq2Ri3+ObaWBqqeLdF3CtzTqwNvck/oJ/uQZYqL
w+j0lzbsG2THFXjrV1FiuAfy59ZumNA05fpE5Jw8FK03X3D1xus+5B0NFm4JAS3zeWyKCIFaQbKP
a+yYIL9lfnTLIvK1vf5P18b2e+H66KVS6KLWuEwRDGPVCKhjIpj6Hesp/mQ/ffCI5lj5JnwnD3U7
Zugvm0itT0gpqCRMWOeA1UnpLNgmFkph2oDzvYE1p58FqyC6bIjYWRlXhwgj+K7IuwQ9MDSuRLTz
mg64DYkSCqHp4JR8CVCJHEpBUVGYDCeLFt2Vm7BSlPRTKB73dnuvB9U/BYlP2JEenmzRWg/kAjwp
bRcU30H+Qkm5y7WVHNxO+UsQBzLcvKmPTpVf1ZzkvxhD/SjUSISTYtJV9MPFyZDD5wTCaOXjRGux
XHoAxbl7ihVzb0bKksGi6xkwn2UULniw+1RJ5gcT81rWBOtUOQQrsES0W/MaZvWPthdv0ejkm47t
6dBcUvHoWNU3mQEBqy62R6ZfMxzAk/FCDhDzSDTisZGWuyDO+gfH8roHj6SbPs+DK3LpjIky2WNM
dSx0tRiuhqcwa7fAbSws7c/1QqyksHDWBPH2aKJRpdlyfiEnQd40gkbhpOj4o+pRL20grtJP5Fc+
RzN1WD6hxU6GIro4AslWE+XVJtcVh5rf1DuIgCvS3N7/fl9eDCG9iE2EzlHTHDCNpetxtg/Iob19
mND2kfSIjtbApL4KBjfcQCFI1kEEYneAgOb57vg6khlRm/bNblG+pRV+kbL58Ba7eoWZH12/+Usv
dtp29qqVM+r2GDrduags4pns2joQ6bi2+8DZuU73FI2Juv79gkU93Iyd39ztc6mtmpsizPZdvYSg
FWH7XE42rHTNqLtO8NIM1hQfgxpqw9w710lKngCA4Q+pLH6afTWdTT+/q6DP8NrkJ9/heRiZa0I/
5E9JkxINLLlfxJDZ1zwgL6evkwt+FevR40G6TiK4m+G5w0lwyvnL+0zmcrjZJ6Me7WdyfTM7C/i+
fYmWCnm8j3tzM2bWzEbdsNcs9LCukId8MJARrsNxZkvjuGSwDIW3cSfNZF/m687KiQLzPAlTtdpX
3vDqzY7BlpKlkMvW+IrpfddEVPq6uhtjkt9KJOKvcQDZyy23ZQCrMvVleWW8vvVVbAPnVSWWBF5X
HI7Lvj2jiXPqTQMV13YtedYpolxXo2Ka21cIHR3TDtrptA3Gw2j3nAfoJiGJjUXRfZYpNDOrSJ/i
EUCsZQTNG//AdQrYGlnxUVPdbAG7Tsyhu5gIFocN1bIC6VPMnxakpefGZ43UaGUBOZrinRHHlPd1
CLV0kT3o1NjZKLcOdqspTLQCMBtPl4rwvIOe5FOuxEiaJkajUS3NAziJHQfihXKHBKQk7qCG1b8r
3TC8W2RwJD0yFsZVfejbA+UMjpFyOkjp2ZdIP4Ve5ewFFe4mBo9gh0TLLQY3z0zSc9+/O2OmLrIK
vgnsiq6Y43CpegaVw7TIGs2SzE/Zxgy9JjTeebWfeYSfNbI+9C+xdWiEu8kX4//fL9PEjK1gG34s
29rcMdikHlFSn9DUaqx7ndiDM9vEsmCmz+J/7RRPc4m4t0pxB8kS3kaYEz+nsvnFMAG8xmE5byrb
xpeUB8/BZAn2SCjTJjDZd9x2PwfGn6vBGMnYHXO+QJzACTm8mP7PWeTjM8Q/cgjhN1YVxY3vZZgV
q8bZBW0t91YLpAqjzj5IcphmwvhVRGzUzNT9G2VBO9Wlm7Sc44smMWTbZ+3LVBrWOahQ5aZhOH+K
HlaBm2rumnq4OTZvMepX9H9bN0iAgHkNnaapLA5SEr3TEZE3YnfvoeQGhbbk/wjVHN6zEIG5avds
RZ0jm7PPrl5wrEngvIVp7W576oqRawqraFzdyT6/5IX1MDfGfBZ46YOR/Ff8hOLBdH4Hjlvd40C9
u4JBXtwj/QGwILIHK66+CQNJVfRew09YoDEeQLtUbaAVFC843DyeRb0NyLB8NnR1mZyQjD5grsIH
HGsGeb+eVJuyqFDmai6YVnHw9hszV/5hTonAnWZn685Gv2tmy9+GKvf3bbEctaiEcJNRaoZtV90h
WltR+x2I1uUUsTD8CbXB+Ff9Anf6Ib23BjXrjqipb10M86YgBKlouceGOlopq2pOC6v/kIdnAkeD
303hw9Cl/kMCkiD/CEwQaM5TpDsQFFnwWKgSR5/pfRJ5VRxAxsb4LwwAleDUz52HgEvpR8/e5FEg
mFr67dbFW79LakE4r4t6nG2YOvrzhEtQWqxr8g7YTYRSox5+aK/DWZAZeJ3yH8SztBfmkg+uDMtL
gQmuwWe8mYbgrox0gyuJOWyfPItw3CKZDw+RzSfOdpz3MeYTmKI9/kePwr2qLuwLJTqUDO1/OKG9
cVh0NC2claIUGB0gTx4xZNzh/ntQLukxHAbhefSYjhr7dQ1yzU5JazEj/exUpr1V1Ff8ddNPMzPY
EIflS8ws+Dg2PS1tpLfIA6cr3JfFtYJqz0lK0K0IGydvXie5bh6kjwya2hU+nRwIKn2rrEO1VPgt
1OuQKGAkS86S30VOWNW751iB0qOcw+Nt4BZgTwlhP3bfm8T4GdJ+n1t/C0Lv1LcmY4aKkMqg60Bc
sL3JojA+RY2PcqdA0BopuzwSX7AdfApip+EdkmQn7AN3yrh3MsEx3gHAqMdbqci59536AUNvAbfR
ORI/2Q+hBTSFtWjPnHwhYZZvEYHDU20/FQQFsQb0V2XO8g0UgxCrecrxn9LnVrCbZW0kKNjjZE8o
5ymIBNYKoNqFg4uCgf/rX8zWfxHJ/j9EMstzAmhg//Y//vvP8b9Fv8v/h0h2/l3/yH78nziyf/4n
/8SR+f8Qge2ZlommUgp3+Z8Nv5v23//Fd/4BiVFKtsaujfhkIZX9k0dm2f/wEVwCMfMZ6Xmwx/6D
Ryb/gSeC7iewbJ9T2Pa8/wyPjLGi93/xyOCQea7lmrZpOp4QHt9f9fMH6VFR8+//Yv1r0CljSFOL
JTZAhbiP44t4z8UQXvN0cSRbnYKwGlKeeNgr7BmOcWqxKeGJzxGFv8wxPMIkfknckvFxwvUs2XGs
6haUdV00xH0vtPmQzLmD9sR7hPJQwtw6yQR95tCAyBJ5RhGgeZZDh3nqPOo1uRsn22zOvEqqImIj
SskwMUcd0cNKd29gmaEFa58B4ziPdJ5biYA9cPS85eZeOgqYnC7+zKHgxImc/qmtDnNMoL1mlMuu
D5SPno1zpbItMMfyQlosV8Zw9ebEOdRzm0G11MmrJ7nfqu5liqafY+ybj2JnoP3pcMW/125sonLG
71fCWuT4SF9UBSE5/jsdGCZSHJZ20oRSS8ons30R3MjecmlcWwd1AilyTI3jGzOHbM9w5HmRGpxc
k9YHj1/1PIv6rRxLcr9AC5wYCB7mJXGrrFMSaM1yk8ZjRtcWDqucHvNAt5pvs34oDqzMSWEDhM5+
tBC7lFiUEzoWGp++vxmOeRqnd2hO9XtcF0+Lt289VAQ8lqUW2zCpKW9dhn1hpMmNluiwU4o2LR22
7Yntr+PRHdFu6+NQxekno9IdfCX7TORGvOsD0hSDUgkWavoC4zX+yG1i4ft+FA99Zgv8yRIaVxt9
jJNbI4eGtj5bBeayZiSZl3CVwDQuWiHxnG3n1WbQR/aETb7ZWBBdbRcoRo0zlrDwDG1mHYQxsloH
8XwVmKR5BCaVBM+ZHdQeFTP7zayTbyZhao+IN5yrjMyUKID+mpuq2Dp+RnaYN1R7u08+Axnvw9TN
b5EIX40GkQ4JFI8jvsD05oxD8RnPM+HG0rW2KmkhIjM7khPrDJp+3LIoblozu4+FJhVYwXjFITmh
cGHCKEjHQBPOPCX+Tns/XGMCD9BlpgYSDGvf4Sr+X2nlwpVXyUz90OtkJkjYmQjA4NUwuvQ8G/wN
Uzwe2yt5P+NL3w/NrbGNFZEiyWW0BZa2Rm7LUkTvTk88ylQ1WxJ/qUsKt4a2VqLE0tmnS+tyyhk3
EiU1PYFkInQ+YYDdaH76VjaxW4RX7OtZXrpoQoWLNvYYV+FdVqF+NP0qAn6HFclJg1+NsMuvqRcb
NxuRhbld6++mOkq2agncoHX/7VvVO7g9oCUjiMDA5jnNiszbta2S19GIkb+53lMCN/kBhYm4WxkT
fndap74mo9Mb/XMPQGA3SBrdqKafLwi8PgbsDc4lIkbKm7bcWqjNQDykxanIfIL9UPO1veccg8oW
FxtdLd6YL2mk4+NYQjpFDkjK2tS2lNy+CaYe1ciQ1hviEl60VMW+GWPn3LcKfHKPKDe22JkCpSft
xgOuiuDp2oJIvvoWcm4sjDiHSr3yxjF4Lea+AbIlH6Z56J+l5hvO8XUeY+JPGx+Wgw2Pd29WEM8c
Nd0AB+Gw8libIzdEncSn1gdoT9s07Y5RGT8zDFIHuUBibP8ahvJx1EZ7XGb7PYjMBwNc72PqqB+O
Gm3EWoHeZEUBYXvilapsEIDanPG4TcAN0eFObNkiMFaW3+yaur8mbJ4WEs03TNxg05MzsZrdwjjX
liay0VevdozvfkiI2amcj5F01Kth5u1jGyaHJiPbNbX9CXW2K547Ywn8KeyLaACZgMOr9jIb7rB7
RjK6Ri6LVgd0wq61nonlfQ7RLDIoQz5tk3jtLGd7xJUyqUIjBByrBexOyHzpyEdI/9FOIM3jjSry
MxtjNFZ+t4I8wtAyz8pda3XDNnXVR1F2L/Q6MZEtsV4FNiP3wndewpQlo61iTP1hOD0M2t5ehCyN
Kx3IL6sb56emTjFZQcIX8HuqPrQvBsFaY2EQxZQ1wS5lHriieRr2/JvmbuDz3nokdUBvmJM9E6F0
HaXDB3pf8ekO0wUTHzvItLMu4Fja9TKse2kb4zBYADYmi8WjbyBsgWpJ6e0YxRHQ9RHPb4ufO9wx
8xlWDCWOpujDx5Al5uyb2WsScBn96Ud+yaZRbXAYpI956kH/Ft1mwiR9ITR4Mcf35cmS6H+oOFFC
Rv05xFrmK9HhRagO4IANu3WuJW8Y4A3GVL39UgLxctuQ2G+89avZIru0TQgqhq1sQxyqw/2YNLSn
BMtHISdJiHSH2dh1kdtbS2gErMmJaF0P2tyUu5ssJowo67tD34nqChTD1wFjJg0ngPvoUqHrZ1xk
c1nFfBCDFgN7RO5TcPEqyqxf1ofGgU0tHbX3SFXPDn/bYwWrA/iKQr9fmtu0ba4tn8x1hCCMQuU7
WZDCHVusXb5ghpsFONxDHs4hEPsLijgc+HisETzxBKe4UgCLPQW6GE/BTwOWcUxHzEIevLEN57hd
gMdyQR+7CwQ5X3DI2QJGLhZEsuO/cbPJi7nAk1XfVFvDiFjlxUh643R6UySnXzKlPVSYjb9Fqu+d
yPV0FjSzqfPqhAEWQ6eC5zxBcGaMz3qbh/dhyghGHnEXoztQv4GCRye1QKDVgoMWf8nQXMwNXfkR
FnZxSpYvf3/VsflYKzzdxgKZ1iW46XIBT3saBPW0wKjbCCy1D5+a8CjkcAuyumE1M/VArJltjjt7
AVsDW0cFbbCx6CyI11MbS0Q0hA6jYyiIx0qGbT/OAyYSkNlygWcHC0Y7rwFq6wWtjS28Pro9ZhwD
qWi6ALidvyzubsFye/C5ue6zB9i02TqagHfHIxjvcQF6YzSMzsYC+R6gfacL9ntYAOD9ggKHldXu
xwA8uA8r1F6A4fmCDu8WiDjE8FUKVXxY8OKJuyjxl6l9ERjPxO24x4Y0RV2rZg2WEUgbUrZILshy
Cbw8WzDmQwvQnHwVY63NQh/1yMCKeK55pxcEurnA0PsFi45t43VWnjh5sfPHmEglmoFgM7T5n+yd
x3LkSnqFX0UPIEwg4RLYVqG8pWf3BkE2m/AeCff0+sBZjKSFFNprwxj23HubVUSlOf8531lw6guK
TyEGfBEs3ON2uSda+RtXIe4fiAsnbwGzZwui3Vpg7cGCbdfgt7sLyL2A6I7RhqreBfIu4J+cESbu
hHVD5j2g4FUPFD4sBEmXhWzKs7FxFnT8vEDkywUn7y1geY4oBCYX2Ly2YOcB/N+DhR6n2xTSu1UP
nN5tXw3ZQB8ws5MA77g1F5R9Pi9Ue6bzhIYW1L1YoPdgYsKNm2sE0TyCPCD6yudZTmBXW+dbq0W9
ApOen4rSsRl8Krhe7rpmIbi2c6muIMruum6nvkH0YstRznvAVkF2EujYKXugNsB4Jt3uPZe1A1Gv
IF5AL9vUGjQ5dGAFtEevbP9EUaVuke7ugiqjOyQxd0HnYKL0qgJjCD9CGrbd6WdUQbIh3uqCIaTX
yW4vZqg+rKz6TSuabWgRkaKSaKFpsd9scbwEWGGq5qFl8+uxkj3+/FGW6mAKQsq2f75lAr40ZAzO
VkyEyHQ0T982FvFpDolfTvoh8sjCZDnW3IgGQx8355pRcvZZdOldYsrxHcdzDtXMNFe5hYaAMIz3
0DJZASYvetFsThBdgDXEgNt3n2ngS6A7RW7aHkQfBntRM2WWMHcckghr9mZOWyNKFwIcAapZiRdp
z84KpZbfN/bvFcLULyB5T2Zm/GqhP+1+/gpuJOcB4IKvMV+NB9c4Ii/wD0c6JWDWcK7asdkMOWTO
WmdUTTA1JYZev6Fj/AHQRf4MEzGOq20IlCsuX0uMqVF4NAfSefVTWlExYNJn50ZPfURmnNklM/lN
JEgZeEV7hJHWbEqHrTVpYNA08Pt7RftxB+ZCAVX31vkYAfWoORJMwH1rEpZDmT/0Yxvx7JTMOPui
eeTYUT/WLbzVKOe49q8/07iQojsyGrdjD6Ep+g6N+i9VQG9erh+ofmI+NRERjTiXdVH6bE+sAkkH
GyQ03edQxj6qXXTtVW5TAZ8f2SHqFyvygkfyhLzron6JS/5ams1Y7l2/ZjUHqAhQaYrMaj3+nRTD
5bVgO47GerqZSLePWSqLMwOgl+Hn/3QJPdgxI0IrZigrImNaW7rSV92g+teaTLobX7CjRACX+ezP
LoY1y60xYpI5ob++om1gOZaLiNaPqjJO2dRldypBYsLyGmCpycruuoYKNP80cNWJca1zGp/aunJ2
eafEVUpLXEeh1XsaKLIFN9kintuIoDgk6OlkCIJFjeLcrgW+CK7P60zxrOaWgseqio4/3w75AMIv
xiD98y1X9Obghqpd/3zbKT25Om39ioU6eJosaPuNwbAu/k1OMSc0Efqta1ZXBOvLHDbN088XkoEI
lr0+HH++Zf3Lj04YAiKeSIkLynd2CirS3QHpcJPVYzCGyV1Q9wAJtn+JK3Ls2ogG0XSi3TgO7FBC
NFfKRz4LVwCtk/Ov0MCD2CfDMaA44NZlVXzj8nNqojHCl23Ufk2BtZYnzoVN/t3uEos8o/MqPOJf
doftnM8G13FvLWTi+jhT1WpyHPM+TP3GfbPKILw3VPtkWm0dreXQPtHM4EPW0NYSthE3BZL6NavV
xaXI/ESfA8d+ZPB/fqEbDaIc8DJDjfXZi0SxL4bxxtIIjRy9gHgGf24X6JyZ64CPc8PLz5comtd1
4MRnQsPesTao19Wg4AEXqX/P6WwdJlO0dxPVg/U6udpxSBMy9j2urIVNxDX+g3ifPP98qT1aEPUI
QoHgDWfs3DzjVdFXdi2M48+3sUMWscIIvhkyLSd/O8Rn7i3DEcSsXNUNXc4d8uctjUwmd4b5/POl
WmNrZHisnOxYgTN6jjOw4xTtOGtbJ86kaoYMqBEE9cnk36YsC46EDW6jPZTHwO3fPF7TI0L6JR7Y
h8LBDFEZYFG0abcxJMVWOSmgnP4prOFXpqPBJswfCqr0TlEv5B245UwvdDF/jvSD49yKXg2FECOX
G9nC0hPe1D1lLdK4CxXsD6O9I8jw5t2OKB/lwrfoWNkZVSm9aGXm+VxMC4QhbDGBeen1cfzb28Q4
csYvGh4snq4Zy1SgimtKadJRdxO1LctZPnMJiFaZCuK/BgjgzLbm89iCm7PnKcVKJZCEQh3PCBDZ
o3Qaa0s6DOXXwWwyFVfPdrMVQlp27gobY7nRrXq66BqCFj4jQW6iFQPBPBIfgxZjzofDSH79rSs1
k6XDnk4MOJNrJqPKJ9Qd7swRMT9KLPYx7hNxBgPUs6MUhmreX7Vo8Px/NxIh01RvqQLHZwmzPPwT
JvNeC2GFVW2kVv9uV96kq0qRFi3MP5FHcLBW49ZmMLfStE6ukxquTED7dNOZv/5fly6Wvov/TZf2
YGn8T7r05eMrmj7+7d58fP1to/+iT//zX/2nPu0a/3Btl2G7QAHmCOiK/6RPo1nryMIu8qkw/iVP
G84/XCyUFFjYroekbP5LnjbEP3TpUKWBnQPByvTc/4s8bdvWf6/LgHfgoCwb2DYlPCJ7ka//kzwd
M+MeWcRaAP4Z7QBBE5JyHVPQZk70KKPhRt3anKbRKberu7Ds4cFBlztGWDdnRxzMADhFX+k7aRvT
0XMqjgiFeZUpyA9PWGtO/ZbfKTn51lRU5zjPqm3YcWMVk9JPA8GUU8P2vqUauKJOmQCQXViZX3Rt
wvatUdK3XIhka+PEIAdCTbhLA5z69FxHw0cskLJfs+x95rP5yHyTJmaZtbuUGeWmDXL77A4qw0hs
LLH67JmesEMQFDByRvrD2Wmsvcn5Eem3ZKvGonXPC8iweYRDVlQkHuLANZ66FAOlK5ptpLnpb/uP
7nF2diOVvF1ity9+eVp+qi12tZjNYG+JzG+l8RpE+7Ydkaht+ceYP1LAjlvqcoY1IOM2GLF1jsyv
Ccni4z2pNvsoqNRbka/6nkHErTn6WooJ9lBMr7IaL7UVs96NXPaUI+4VlbNDDMlqMl7JAuJkG/e6
B+spLAxg12Z4L7tzyVK9Z4bNYX3Qjw3VSqs54HBsT7u6SMjGzR5pBZyqEEuhAIVL3ONit414HBcB
IcVktgYy7xw4kb22taFvLc9duWFEXZ9QoY+/Pz3kPKi+spr62BTBNWpBzWVy0HcshtFqitU9ilW4
lQRKHIxQ3MbTbwjrECYUHMOwmMpleLlNTIxEAEXfzbx6D92lBxDPW1t+FiHS8FABaMuGxG+nrvXh
n1gXKU1r3TaV7mN7qxBiP3lbbi6HzxfRhV/uRNAxTkkam6o8ARdWQDPxwf10vRC6gB7She7GXB5C
Q85vha7T+5JU7bNwCnqSxupYdPLNFI775NQBrS7RgywHeSKTIQ6jwz1FxUFx6zO68Eya2HJZhOCK
TYydHgpQWzzRDWgeLXLfe6CM5AyQCkDZu2TsBC7ZqTsiGYrTZKgjFSTeipbbiVlvmEOqpawn7dUT
iS3EWVP8qrGT3UPMo/hIPFQ9hw4KD7ofgDb3Cif4TfdJuKfHySF3J3SJSdvU2x0OgP04RfPLJEnI
xn3q221bXaEVoMLH5lmz0AuSPjc3UUvbDabtgW6qSsfkFzS3yu7vSRiv53aszprauMwtjo2uGQgm
s9o7FLbXjpdfukLIQzKATlmg5Arv9wrD566Wpr4101lckBTXbpwK8vXdHnP9h607wd4ee1hxJekW
i7d0pVsL9K9JD4KYlzCCmTGRBjBg1IbVGPIjFjThmgICB4AIupytUSLuutJvGlKCyAHeyS0zLJIx
iByHzznjlDMh+X4tE1FsQU0FVxfUs+5V9ZbD7ECWrIO+WqYFPBO9v9rS1o+DLE/t3Mdwx/H895aK
meZkG97i9gCgSe21vN8i7Iq704IY1ItlCJ6hBFthl145Bpb7SKQQHenEQPUAZaj+1GgwB0g99O+2
zZvBwNmUw42HoSjSs57BzGRxPqb1Z4a3clslZxLMpi/jwNgr7phrZwDA4IgQtgheR+gVx+zQOIVz
nrk487Hw7jb9FquisZuzWchuzaH+xlt6Bk7ZrCOSEaLkMh3HgeNPEw48d1l2lLPHisNxpmlID1JX
rpXjQxBY19LCfuZmDsgRbF/sBqjj0HPL6xwZpNZB0wgwTSvq0D4x1xNJIdACjRG6Z8xO4DFD2WM4
AACKoNOUpnFO9YQOgkHKHcHD6CK9dG218rcJPh7AiWneo4zJhKniQ0dB3F6aw6PbDe1FJ4/nRxVe
K6kmefUQoKoKzGjTgLtIFs6fJSiXro3Tz//6+dJWaBAr4NvfWCaNfZJy86ua5NaCIgkb0700Thqv
bUMMr0H9GJND2YEipvgh67iK9MnFCCPvSZLy8Dwy/Jn9Vofk0zoqLzcoyVzRImQ3texa5GsmIPkO
pWhUaZ+5vq+pOJ3XI6jna2k8mJ6MD/jasELpqHlTEA7bnBHwMZQe7sliOkNinFeZSThN8qCtR9PA
Wa7wIo7GxmjKv/GMWanssYIFsYGXqtk1Vq1TztJ0W12i5Nv4RyZS9C43PhZP1mZiSseS4wj7gAvs
Dm7giP13w+XmievfWYTuYerCgyysU8ctGI6sd+xtMIOPraCdun/mI6SRIMpGn3zV0ayQyzzqcOAJ
ZqdYYEfkEK14liSrSPjKPGM3BMDKKYAettGE6Sxs37WSWzfMm2Gt2W/alJ5TUV574YT0lnS3slE7
k5jeurbTT8sBz5wkFuG76Q8xf0tHcG+D4Y0ZzYsefrR4kIV1mYvpxiWSEu5cXBW3B3M2V3oje24J
6Z1GcZPQnINIR1uJY43ffRSvlgDDegyqdxtJiH5rArQJHPZdV1kYoJIR7HkU04Jl3SBT/k559lDM
LcI35AI8jnKrVBuD1WTX722ywCLZ5Ar4OTTen6smJcRWRatIP/WD/DBKGxspnH4GIrq3NSr7yKJH
bL7zYn4JZbCbmvKTdtaJNi4SlJZcxoYuRk5Z2K+jpj9PU4XKNjpbVnTMcrNjEYaTd80e9VWZziFg
PBS0QHoZaNcm2bRg62arAA1pVVddVOFOTqhA3UIw7hrjOTZtZtSFo1Ztb39KO/K28QJMbsRL2Fu7
caHjjZHeAbz+Gq3gmRnfhIUTOgwFUyfXLK9mhRvHs4G6U5fOYLDDFKuHyzwjjnZlmNULPRCcEANR
7q48vjke1VWo/+o0Oa7CZIsjTL9i3gT1w6VzYubCgL5fBoK691zM5u94oHQih8VOUvzJMsaWRZSy
dVd5D2NUP1nRc2BzTgza7BX5Z1oxa7hTQniAAk9IK4fDb9HKrSwYLDpi7a7K2rcoi0Fg5gthzFtN
NcUElMpAYBnfdA8QgiTEVzAfx0nZD/souat8JEkx0BVgmVSDQNxHSXkx5ikj+4d/SIMAxexMv0wV
IQdyhM99PoybiJxD2sl9YRDaAWlbSQgvhNCzRe77obPZ3Vmr8n0v8aL3tvThqMerqBCnSov8wfEs
YAcxt04+sKSYakpkaX+Zq1/2aAzEHFqkvT5sNowyQTXjvnRi+iUD5gHF6/DJdItnlBzFRhAUq7P5
0zSNdxfRcIhAfwrjyyvRBQOa6qjYfk2WN6TsuvHYig8SFM5CmoKXYruEu8W7aTFTcIrgyY66L1fQ
zBvmxWvcWc/6cOfn/wLNwTAC9IEgFrbVhDohoHMyTAXddNP3lHhqXZFQ8eOCRi1uqTypKgW0DiLY
ESnJPIuwfFi7KwfSeoScm3Vvdjomu3lMHkMx7RvYZMWIFlZ7WFu0uLwz7SDGNCEUDtjPtYS4BNF/
uiJM8zWxM2AoxIWSpruNKS413cLYXAwWzGQ0XCt644QE65LfdfUhcxeS75xxoOxz3+s5P+U99ARp
c3jjkgAstQHBKhVsNCN3HgDY/JLwEFeJdDjIieLq8FSCLgTzq+eL/ouAISX5m+xPE7XzKqiM31QV
U/NUBcc0y0+jxYFD6C7tKB2sx5bRbBM13lnrx2pFPh/TPvnIne69M0cBF8isKEDmOkyt2MU2o44e
J4SjGCSmRfp3xAawy8r3qA/cSzYOpzLOCojVeBxqHSb/5ArlO2yyfOimt8nknZqWQVyumPgK+zvV
qf+2DH3yyVw9JjkJNFu2hEfiGldJ3/gdbKOKFq6AGf7Ke6884t3QFIqDQsDcu5FrXYrUZOA8JrQI
eGLb6YDcPGjclEFzhMtZEDLtFiXJAO5cbQRNx74sAalESX0Z2n54MLrwrQW1UNT87fVc/mk5OO3K
mjNcp/oHEWEGsAwsHEGebmrd/HQy/QlPCktCIRqfxsTBo6lMq2PfTwryo3n2AsKJAbTw3oVg43Mm
CruQQp7SHhBE1o7JsRlqID4c49za3aowWIDIkFizgBlSP7ubcao/PQZrZTZQLaHlpOCLnC1WUsSH
n8evtmYmP7rIISi83KqG1qU43LxrrZ5hYsheRFoYJ7rv4DUU7rZaV5zWtqEDGAreNsYbVqaNxGXE
tOU3hfQXcswUMoTP5jKFBgK46l35VbSmpAJGQtWdABcCjTlFkqJAfSIV3SrDfLrY+nhJZDe8WCN7
TmjiPhzG8cw85M12oHhmMaSHMKz+YPk/1mluvy3M4KGDa15hX1IhBstC8kuxQmVcCoe9MRDf0az0
ncayTK0WeGPgLiSgbYfhEAOp0ZbYxScPpkL4p5oTmxP2Eo2gtMQvZzt6VFZPdS8vf4ZkwJy9ZUoR
bdTM7qbamavXQGpVRTQ0xICQd1Nc1jsmz76rFjYuH2rfY1CynZECIaBFkz+OydtUUtQw9uNhmICp
1/DoVhWcHlU32YpPdLFbkuKdRcFmMr7ZRJmfqAui3SbSaaXRwHLu2sJqHw2gzpjT4VG0eyhIYpNb
ZbcO5IUt2z30oXYgJJps2Gw2htP/zatE2+MHZIMqk3LrumxLA0wwCCMqhtGMzakqqH/EvfRVqD45
5444BRoMizpq9rTMbRtB+VtTklRzU9JsION2eaGbeytqcf40Q7O2HO7qklyKSD4Tp7fJi6q/lhU7
/lzDZgbHuGpG4vQa87MI7ZTfcDLsaqNKVr3fDSwlPx+z5dnvo9YfyQWsk2ast05OT5hy5NoQtu27
FdYu8ksJPOThu1HAjjBsrcBLmVsvLr9DLwehGLofHAhMv8bvtx4z6HpuSpq6jC+GB1qvfuERgK0R
SW03ny2p5jtz2tfEDd7gVs1PhBPFpo30v03SfTs2sTTNg25So0FuQOqKDZ81z68yaRw4MQOYqFPr
CKHi2laVdS/oeE4kM5VaYqMg6p965cmYkvLSgptwx1FsWyFfMDrOAFPx1TtA2zTi2+F0mPrqbCON
+rScnkFyblxNgmIFzHbsghE8tmFUBzwjDpNk+5XZgP1GOHPD3fYFYF72K7yqwMjPUypfW2dwd+2U
8G9mxkZf0jNzYn0XhWxWU2uJc29lr73bpISW4pssW0CxYVlulNS/DRdAZoZ5fGP2g3vMIQcDvSHb
MVLv0+ziJJo3rQuCVfc4ps7nrAfsWYNtvQ1Ud+umB5O6D+4wX5/01NxOSdjsA42QVDFzO2gUZUhm
LzZjbo4M+Tj3WfUEqbKgpC1bLvEwOykEkuX0MjYo2ulSlRrMX7kK7xC2YbcG7reuUwlRpottnqzt
juYam+Znyt2EZMTL2S+NXhNdveoF7Rq52VP6VZpfCQmvp7nSL2Kxm4+Mg3YtIgTIE/UCFaq8gtuJ
V5R/PFZEEuCsDOJ9Mqs9igIxVbYvDLVgdXHsXHQdg9FIHZwWW1QVCOpCYLyHjoIAZXHjiB20B7Iq
mNVDK1i3Iy8RnJDua4m1deaJhboduUlr+qoal2Z01wpPhVZfPY0rbu7W6UPR268ZY0NCIp694526
KsoNHogYOSticefRntwTMuYWy6Gx09qSn2+uNhbm+Usc62eJme4iMvNhIkRlUZF1yIDaZl5BZeBr
a1kugSoQxE4/cnVg2nquY0HgEO9OO/hMl8MHbcKZb5Y8UsnSfohD1LLkM95KjUGNllsn3XN2qeEa
Z4rR9/SgwEou6cYsuQbwrpccGidyBUYdb4lzjbcU+nWs7PoqBWTNvmnNvehyTv9uVu2LCliGE5B8
GytgGTPZkm1j/s3HKsUsTOQ1FclveoLeOCO9uCBXII1x4HAYOXAmJGkUxU6z+fmPEjP4CocKXE09
Qqn09OLo2jGuiRGueFpzmCYgxjOmstVImwg7FiJFSjN9Z39w4F2bg+NQ7wTh3GYnX3PioFTuoZWc
tvT8o2RwCGFv+hqmjrRN2P6RNjixztOMtwGJL8Bkem1NqjXM6pn7Dkp93p1lkHoHrlktKtrsbUNj
8Db6zLVIVfV4tSuMPym0EeYdVnMSZv5ILdVvszqWwAoZe9k7QE1fKhF4afRDiAEpyLXntBvew+pv
Qjql5BSAbeVcjjU1V8UvM7eugLUpiOlNiD3y6kjt2RhI6hTx3hxKP6YSNyyCr5xW1NLD2BiYD/Po
cCRNzkL7Y8hfWulip3OueMbOeu/sRqgCqx7maqmBZKoy27fZmIbaenB7Mj8ex824MPakM9pVGPEn
bL3f9OKeGi3/U3C+W/WF9RDSiIBkU79HWvzJhct1mTqNECxIdk9otZZsgbTE6MvwB+Jv6idmGQQr
UVnXPGQMSH1sTlMva5H77I3xh7pOLlcyyVtEMcsDgUV6E+0CDWj5OSQcJ1QwYqNTm34XUFx4vPAG
sGkR1ThQ7vLNck4i2rQf3NY5WAX1qe6cfIZjReocx2CTfE6lvEaI4ywZ3ldtq22UxH8BU/pBzTXY
09G88iH+zGXO5Z52zTn1NTOCfRApHtBAjz+YW67Lek6ZkNeXqt1rUlBwHOcvo2XddDWFN7v09E1T
cWlpltka5pm1Y+mEk3gPrRrPC3qsr+kOL4mHaBUO7XsU8qkBK0S3BkEx3lqrp1rA5s3CfHIcI1Dy
If9olfPOF0nIq64CfNQdKzHanSqDfdfwxnhzuVVetkiWTXIaRj05yVgXGxeJExEhKW9Kd32hReEj
V07tYQqrYs+pGDkjq9obUB1iMTF2yYJHeRWklTjUBM6Y7DYEc91gPpUswpSGmb7nsJpHKivPWscX
q5o/eNzlsV1G9FNjx3R+EFkd2JoBucfHuBfYVwPLPJUCEn9sZJD9f8A4AAX3bk8GuK7sgpMfDFKj
lASYay96GiYaD3O4pL42lBewaeM5zcWwxVNJZkC5gR97o/HSq1aAnhb9YUqzp7oZsxPDxgTnpvwO
ODJQLlneTeViwkvCvx2dwDtAxFwiVNJvsnbATVj0kI8JQUXlvAO7cIior91YvTWv1ZRNh2aSz25h
coGKwGmUM/JWLR2EPiK1F/6uGukVRq4m6JKsA6PaTZA+mwUj30UlhtM0UTQGad/s/Ff0h/QwJzC5
gEx7nGhjHGlhGeIqsGnCckMGDHNF2ayY5cmjI4AdytxFJU0yHsTTUzEseBWISYlhlMcGSb6vu+5M
0vx3hVv+5hV2zW8JvJnVe1e3eOKtuIyzPuwbWxyGzAJAOX2rwUiPWNqAFQyh2oCv7rdOq4GTcHoS
YnCZkd3iyd0y8a6HhMz0YNUPuDVWqeX1vucOtG462cWstfhEeUKw0vM05/lLuMPXUbepuYbUJWJ/
ljEQ4DyzkWnCb1NOT8aAsa2hk5Uw26COysC/oE+SBGNz1wOGCvD8basiCFw7xMI6GIz4nR7qCWwh
6RXA/yRP15wIPnXDPqTVs02wf9Pok8deqkGOHZ2HQUs2EtzCtk1yagVaE/JQ7o+8qLw2w/OSmFxx
LURMSZbQ36hvvTx+RzI/VWEIGjOKPmwXbLwnxQHTh8F5wkCkc3nCFiqLu9KV3MyN+pXHCOXkNgnD
3bPMpFe+7adtf1LTYG+8WOMckoT2vmmcm90IwcJU3qv0OSooFA1TrdnpmvVORnlctTm3HooV15MN
QWHWfBNnwlLd+5JKik4RgPeG08U+Pmlry8WqTcseECM6TSVoNx48oi0Bk8uZpSrRQf9GV5E4tBkO
A2cs6013qSixGs7wbZ596MVbuhB+3JFbmW4zBEzuugjzw5L0AaWTZlx9IIvN9pDuZG6aPDW1TYsW
boJMjy5jZv02vJj/fK5/1zZG99yYSdpPs/FqdurYpCTLCS/vEys2yCQ21CKidOLAtU9ZkuxRpAfa
ppnHVRbY4iAe8Zl5uMzNDmcYNWfWyUP0Ynn5BY1Pf87N/NWk1U4ziupDVe9AmqxTStV1g2P+iDH8
JRnpOGRyeSAyY2x1ctisrlF9oIxgkzPWvgWIuxsgCnGfQSZof2feJzycEhIuU7lBq55c40FkD0M5
g6Wown2eB5pflvmITIBsTocFlmW9+mQ/ovSnsLj35mS966qj1Vp/sZR99eh2OPCx3rYU7cG4cNkG
n/UeqSlkGEu+SJzwzVg712LMhhDTPdrLSpXZqIllyh2rzUhwGsQYtnqjjUcd3/SaQ/puZmncweGG
/lE0927ijc9qW2fURJlMaTd4q6BaOlMFU4780zpyYZwOY4L/EYZlgxMLQhHO/BgSrQ7sft8Owd3g
JLufAkonOjd8LDVaIGoONTgPFePt4Qpiv3zk+rfqxBDfqCn1SHqrXcPN8WiP2gd1J8WzkbvrIY6H
g87K4pRNdstI3HcZqKykoQonU/NCSLAUokHEnlzGIYiPZGnbApQZmem0jeOWAE3Fa+rnYPK7iKqi
qmtLIuwQdcbF/BVB20KyHMWm4TB6BDq+KY2x37VOV0K09+Ib7zgve5uMifqLNWllmsuAaCyce1d2
ybrH5rJ2WnvcFXO9HCEbcQxy4ImduyxEBifoOOqZUSnjbN1T4c53b5DRrSsR0qwxuUZhfndqhszx
5DCc/o4Txd4achWIh8BaAWM9y9nWOJcRzPAGhS3drKN1ZfbGzu4W1kJGXoCs73xjyhTyAxnNbgQF
WbdzvgNU9KCYA1066bwijRs8QYOien1fuWb0Qf289OP8uTbScaecgsGqSbILO/AuTPhUuL0VbIlP
oxgn85sIIp7ic9sL85qjgfrKoJUJzqnmO5Yr9g14jkYE87EnBrchbVrtW5b9WdPeuQW375xVvdWs
rh07yA0wI9x8gkXUNbTHWnW573ZtDn2OtwzNecdm1X8YHUZcZpC+Vnge9IfIOMQwHlC2dP1GKewM
xKSAUExJA2n/o6VfLGll2GDls4UBEy6Q+9yl01VoKvAVdCcuz4yG5gnDQxM9OnXylZb0iaSu1FeO
+oPrKD5UuaD/sEVQHonVQH+HCaSc5GuoxodleQEaN3At4s/wTruYR9aEH2aQ1yTakONBZp+DzCac
RjJpIBpG5c0G9ttvvPEvhuipy1bR7xJh0GrVgcPCd+zWals4l7YEDNPNebUFh8EFZIF8BWynLQXb
DGtIpDewYe3D0OxdnSh8XNoEPhhzumEKZI3pJjS29YBZaufp5oQNElqqV11qWbwaPIJIxhxfIyP+
4haYkQbnuAgeYVVWxk2Ed9vwfKVX8zViYJrp8wtM3l+uRmKenvYXC2NEQJ7PZ571FtIgseJ2elD1
+IAxVa1xQpo+sRTH5kyqg8m03ENMZmFKyxhKJMy4Gt/EIEELl39wL/K5cGLjNMxCvZnVawHX4D30
YvdQD6nu/3zbGdoLcarsIBNpnfvW4oxkFhh0aJVc9Ub3CsoqOtZjJf0CxCZ7PyNT180w8yi4aLR2
ZjrtB5gzBcYVTLPfRQavrcOx4BuONTy0XUZ8JWdZatBiozkNX7tOPnp5690LjxFcTX2CVqX+YHIr
alscwx5HlD1HzvZcaoE8FRyhPKNDMeDgktpGSJdl9h1wDr5rZn3WJ0b3iUd1PcifNxnT3ugJGkKZ
p1oG8A+OMBrJSjaCbtM7AZivpUhASy61o1G74ZT0weKpZ9qi2Y8MfXjPWk5gOcV33LFIWrAPo/Jb
v+t62MRcNV2wlj7Yi+8hoY3Nq4P9rHHNyVib2eUj9SsOQYvMDwkR2Bvqvv2EKQBEuzi5RWrt7Dp1
GY9Zlzzu4EkP1uBrwqr3pWj3dRxbB21iRmjFKt3GoQchlqPhPQVHLIbky7QzeQyXqXrRNLg5Vc9g
JLTnQyWi9gC6iygoiYq1WQjzJSiWkHuqLi7BrsUDYD5o7l4oRmlx3jSPZTO9Kk199Bg49lw/8m07
Ugnczs9wQoIjdusJrAoY74z5tQYpD5R/dGgjgCZJKbVVQ2/GtgAVlcrcofD6EkaAqQabRoKgC+gR
954j5YA/0+d3WiuKfZvyO7Nj8aDn3jVi/HBsmIOt8jZ5qEBOPRU5mCy83LLtoVEvk1RBQA++5z0a
OEYNHDJ2XdvdwqjWToIoA7rJjt9CT+Vg5M9xoeMccy/9xBCTI3a+rTv62ilrRncBuuuoONs5SD3r
EnqYX4aJP7WoNA00NF7DH14FVQQpCrYq0lOK193PR4+EidDS/ZAuLvEgOwKhLe+deMRW/HcgnwHz
r/9rN1jf9UH5ZjhfQ8M29xQAn+nii3dyrNUJL2W2FtM5Hbu/IleYnWtuoAVhvnJMg2vaiv8g6kx2
I0e2JPpFBEjnvI15lCI0prQhpJSS8+xOOvn1fVjdQC9eol4BlcqM4ODXrtkxqlT07r8PEgAxnLjC
3UIZmOC4LrZvyNSbHT3q/V0kEgR2GMqDl0vIILNJS4rijN6B2n/97/92dc5aTkMp7YzAvopxcK/4
o9cxkjMsDXtNl3C0y5JiD0rzWNqtfy96vtKx2ZsFIHUbUQrAdqFObthAiUzfo3kxr/nBeB546G0A
vQWXIEzv4zQyKnA0aJcCyjgHOpc782dLlRzmHhwqMU4p9krzd9i4VLimFLt189IDigi5zxNDnYXs
NlX+Givl/4gYdEbSpcZTgI6wV4yVVZsFR18CVS1zYW9jen5WtLMiSSdztG0o9sJ/a4RrLP/tFjpg
x4YNLU+ExjXKhULCtvpz3wb1ZagLrn3rUGX8JFzT+yCi0juWe8CY4BSnmvreiC0LeVXgKYj6V5oG
mAlCLjWc1juv6im9pHl2xQ/Id0k3gEQNxHgK4d/uGNDwR/hiaxm0Oekmbdfj2Nx8FVYPlR9/p9Dg
1nZvgty1aLtRoMLWQLIgRo6DJmdn4cPoUwk4iqy3H3CkbBpFY6YhHicRWY9UDokuuA8eOkMTJ/FO
1uK3mHT54LnO2fd7Zz8oRbOpqo+1k3ypP8qUzbFkBmGpf1GD/ZNGSu3GlDzn2OKFLyjnaeP7KFL2
eiyFTjA87sFolUcCLYDrBoQf03NP5QjrK6AvZVu5kl4qmemHkAtnF3Ij8L7Pg/cMtQ3Csbabm0eQ
Ds8NQfs2wv9EP04tfXdbpkKdYRgkT7njA+EESBDl0SdIwO2o3PxSEgGCHYUDZDQlQQ0Dn3ZZdXvL
jfSeVektzcvq4f9/ifL4uxtUfigmHiBIHxO3s4JjC5B651gUKJURcTdLx8yeFr4mgygL4c0Xp03G
B41FYs10L1AVM47QvdGTknGxRs7JT1UR6oGsMNxwPG+DOSnv5Vi9FGP+2qZme7b9KbvPDuMVe4OV
3UfDDfjPOgsFZlPBiiNIrOSaZvZhkBQTlezAqiiwH0LTmh4IYIOZPg6dfKpKieBSsOEWS1bVUQ4+
Jp6WJbKSU6GHQp0yN1owTCWnoPSoK06qf7aQjyXuor0V+Tt3Lr2dJgHF6VQMHZ2irLiQOT7jqb5P
VvBmcMUdRxeBP2V8lnZQbOC/0RyTxcGl3IwY5HYiV8+krT7g+uXPsdP0l6kqHkly1Nz6mgWvnwo2
phvT9q+UJaV0SPi3wTKyDTultV58s25oRmxvieGLCKMaEeZ1xoY9aLw7BRw13QVWhUdoAB9c+Ppa
R+mfEgVypG5zjQMKuSa2vgvtNlduaqxbCBFlvJBTG1iNXhQujX3MITxekwWCaDt3SBwBpTUenS7N
sGWOJHcxuDuKSW+TRz/JmFkW87c8TvVHP3LmxrLBPDMGN7xmZ21z0qC0C+97vstzj8VqT6NuNomS
guf0a8in4J4M9nMGmb7zAlojTWjLsecL/lLQ43Hanhlo/rZu5lzK3Na71O0oW6sb+9R1E51Nhd9v
I7frtroajUNuIwfQxZE9U+a0kp6bXLu6L09Oad/kmPavOmJtxlXi3eOEkWbInRiJAX1A0zLLKvna
uSR9MlNS09mJXztQtC6qeljDr3eAxwCHHzCirFLWF+2gz7OonsEP2GvtQm/wBdQN6N1ftWDi6un6
NnuXmcxhgxqTysF9LZ76nkMdQfOL9BKuyfyi7fw15DTK8m04zFH4tViqZkxpaC4AaGV380X3yfL+
3DW44BqooZfGYjMY2gY7QF7YbqIi7Ibrbqr8ray9T17532qgcDCDXh63ei+w8T5NEvmybi9EW/iy
slukYHNYkNu17/7i38Y8lzt/ebIB4Jy3GrJ60z5PnvqnR9QIJtlVM3jGZqHsXfuAgiS37e+JsXar
1PkeEmIkedU+lmDZ8ew667gL/IPlAXjrU3Rag/LPsJUPrg4Xhm0d30N7huo1Oee5wVpSZDT91ZJ4
FB7E5kwu5k2UIKv8YPBfhwL0mxzN+r1d0nyRIFwOZgFfRiZ5pBW+yQcTudmJYx7pDpv0K4dO4GMd
rdMmy9Wl32z0CCV5hQpZ7kLGxntXBAXxKzk+GSDj9l0NyrYgEb2SKRfYbIlPp0A5KUxc5nGArSvI
K87P2VfaxZ+B994mubcaY3s4CiASeJdyrj7PeWhnfm4EImLDJbW4lx5ioyYT7vwai146NMlvxaGU
zQGrRewMvBjEPU9BIjmBcwPyZ6wGHbxxJQVr8uEvwWxEtKeyOnPbYtsxnawEOelz6kxfAycPSRnh
kx9NYJFs+8sH6YDzpq0PTpiQJZv/tJ364UPiG1yzeEA8g/EPSOe1NrJ7yHWNF5HZm8/RGWnnM+B+
rEJaKJfLnVke4zCtItwVfUdtCVMidvskeY4iWz7m6fSqDeNi4KmhO31Yu00Kp64ccanS89r5Kbt4
Zyh3hY39bH6uRWMerEQ+Iw1/W6r/Qzae74QdlBMuTFcfWnVbsGko58eIim3Ppk45cAQ7JxLsPHdT
87l3oUh3i5IvPPDvC8DNGOm4WSxcY7Kje3h8iJKr6LwMFwtN7Umqd/4cvIoOsISW3WMyW8dB02Ay
kskcGt+kEszl1bBEmljqdWBeqKDBP807fUqXroDFCUxL6QpYSxlb2b6gJMdp5Xj/4xQsmFrKZWlb
1Nbesd0dzDYmsDL+O2O32M2V/ZuK4bkxuNzjsv7LeXIzlUyKU4brImP501TdqfeS65j63YkyuH8Y
NUnkVv1waosAH7ry9/VCW3WthdgbBx5e7zq9ZKU94eGxjO3k1PPBrdxmBeF3fqRHLzGmW96UzSXu
3FttqfTglLE4Bm2zAQdsnnpjZGuXhPm24HizmwnV7nQ8fgVpii8imf62Ei+nWLyYQkoq7zJ9TJPG
YG1vAnuR5l29EfL/ZdGq+S1ghIAlOSC/1/sWGvi+t+nVbDjy2rUOtiMyHghSeUSoss/cx9lWpVO6
mjqPNxqvy5gLljO6ZVOXwjVo2j2U8GVxKCbvOlrmvBGLvAdSjHw79Ne0yPZse5pHFNDLnIxHo+UM
hV50icqMOzXmGMiV0XGSPcNe5v0wZLuyorcAVPgRY/0zkkx0yCXPQ4Vc09QsbhPsBw5rKZZv1Frq
tkH5op5IyWap8Y14Uwzv7UwXe5cOVFmbHUk0wsR1GKCTtf6xIQuyMcl66SDZen4BY6l2d2nC042X
j2K85s7ybP8jRTXZDUNSYWjcDKwBN3Fljptu2aYXmqx8LnZNKd45MT3NOVsvXpu2kbx1DoR5uGxi
1VCgkMgRyy02o6nmVOtTvUsMnR4KRBwdR/G2DagRg1IyWc2+LNRLNpMNSVxGjJqzY57Pz5+z5W4s
Wb3O/nQkJYvZdyJyk3Oms00JyK036MaLur1RdL+GnRobwwn3E1U04CbuS6CUyW/dOcl9+qS2cNiU
tkGtbUsRaNYUu4QICLRGX1/iaGZwpIrzUKuGHjPXfbQ65Z+gDn5mZIQVBLjbpINT5xT0EHngdqmp
gEMOZHZjgSChgmK29jQt8NojeXQy6/Is6Fk78dmEa2oV7DUOPgjapbrZZe6egMDCn06ao+dP55ri
I5wS6lxI9hI58FqcCt8e1oE7ID4W2/betWku0vrU8MxCIsT3MhE/Dyu1dR39kyVcia3xUpXj0yTo
n03L+LMwsyce2q+ZObyUDZHE0lhWw8VWpw59IVDvjmGRfPigsUXxlsfNSw/FqLWcZ8Y5IDDML3O1
ksb0XnfepYE3hf2ZP0D03lfqZbYtg5c9VwIvhR+zjS6eK958H19d08OtSnWa7FK/PM30zWGfM2FG
d8Ii0B7LJ7rm44OwKuxHWY8M4rTQtWEgqQbJuGWBaRYamEIN2lS2Ch60UR1mr3rR6Is64XfPSgse
ag2ooZyf6Ntb93nz7PjTvQjQuqNh3Ai4PK7o3huvu+BLa9aK1j+qVRDlEjBAg6SI2P9y6jw75Yn7
7SlrwapCOEIyFZsqokGzIPlzBa1RVhRDxCNwG0ofNJSb9lP57bOfKU65AncIymNojT+mXz33WKUz
wGY+yhPdC1A4XLJpQgf3Pm8xBJ0q6iYh/+Lfh/LkJ4bgOBeQi+lA/eQkL+kEGx85vJKOTz8dh00W
18G+8f3zTKdsJgFz+dp50kkGz0VhcgRuw9c9wWQjT6qFtVM63OLIfS+rfctIc+hN9hO0ySjkV6xk
JEcTsA8rDPgA2006L0FYp+uOyptNF1A0yqwFmoDZYefA7m/TW1pgSshj8JJTZGZXghgZfLXqb0Cp
YSGQc6hgrx1QVaWBiblq3rT0j9A5sCCrdRFpZ+v0HID6Ct+94jAqGJnTxNs1VbmWLpu1Kn8UCt51
ru4DporVqAHws6NaZcGJcXY/OAbivfnFBuZsqeo02s/luDAjE+RaXYQ77KXUS5TRVcAhfjDrHgiP
3pRBYew6CJra8Wk6weTX9WxVM5roOaES6ppaaKOyKI7xFF1aiS4dj2R9p4SH7JQ9VPzng+9wdBjx
mKKJAC0Xl4UfW041cIyUaxAj0Fuf1qflfxGYpLX5nwHDwIEnFmdfn75iJ+D1rN1PPVi/vkWVV6ea
DwZo3tMYJh1OtrtxwibRZnzzGFfBBkNNndwYz23UbAOnhIudYKhgx4wSHEqYdz3jwW7USmzBZpxi
HQeHeoyfVF5yXopYTQnVwf1zfnVD01MFWFRhcuqnKtkD7/zAHM2zefoZ4uJbOQlG7R7SUpA9mFjV
JceVqTWOcTnfoioHBpO7L21Uw54iP4gDq6iwllVOi1vc+6xbLqsRh8LaT7KPzK3i3eAJJE3X3kvJ
07Qomldchgh6JSJsr5nAvLD6UrprkRQpJmHx2ezzAbM9ez0MfzYhDUxUHPd4Go6ZF65lYoGiNvOV
F+dctGwmV65kh53Wm7otqOKZ6cZNoMTMkeSkY/w6WIbWNUH/sRphoBo4Huu4fu8Gt91bJqNJvGuU
32yjILQ5k3hnUZfGzjFJK4Tgotbc6wannLXnuaQjw+it7vmC5EhaCmKTyjxrU3rJttd1CemBhuLy
7hq6PNuldwra+kHEqQclyfOwjlCTTKPqykIU3uHDADK+mGhJeTuYAona/1NUWB7QKI42sJdNP6JA
1ZRCotnHnNOKdGNAl6WTmxWVW8Npx/hFUfq4RCtqgb0AdtmjADJEQtW5m356MqPl4ZPj+gsZdNLw
kagbFjAmVCqDmXNarkFkEkzPJaEewPNkNGYDN3KK7Ar468dJ0rucqo/c9n8SuklqkGg1q5JgQHbD
K0DZQk3fM/c9Ocj4HFCHUrt8wwSfvLVEm2uL7tvTJXZfke6alss8SpOfXsz/ynJ4Kh9xjizgdRhK
kg+1GaFjqKi9Yt/+adySwsjkaVGAyg4+YkV99soq3TuiFF/LFF61xOzpWuN1sPFFMf1QIwHYgEZQ
6UJARhLHkE2bDIwPTgQ+j8cBew6XD8MRTDqPv8W0bMxKzTp7AD1APnHatSZ/nLgFCRX5rJYUT/Uc
8WWXI8q1nBRbqgfGIKk2mel6Gxt3KnMRW39Ehm41Fk+1VQ0HrMdXeLQ9F587sj82956FObvFwlR4
fEXUIWNihAM0zv9QIF+zASOuYw28QYzQhRox+GvfGQ6Ardp1QlMFYgo2RCg3iv3Fknhr9BpTmlrx
r8jIqD95B0lfNB+8n6jTqrGhi67jiGqpa95xAboR9nSSUkxxBk1NJkhlmg679Twbkit55i6+xIWW
GzPAzGTl7opUAeHqaiZx4IqbKYa3cnA/fNnNvBuWZj5oMXjI823fXL22pSHF+nacudn4DfIFK9Ob
Z47FuSvjV3v+jLm5xxzgF91XFd1pKB8QfV8rccJ5O67b2Bx5JYMwYr27gUQt1soXvySsu5VrqOPs
q9+aFNZ+4tXjcRxalRPHyYpNTR5czYHyiaDd9OmCVn+JS/wBzFTQOKbyVJIkxqAb0N0KragAu98X
8zGVgueyDd2h9L48s+vvmJF2RlXAwuMJXxLRmFze7Jg3852Ispsje0orufi243DuZffkmnZwaLrh
zDzKQzHBpe8b0ORiF16/kVub/MWgTKepOAGBKX3umhhvtY8Ck6YLGjDoOGUM6aZLrg2sF/aKyxqz
ZBYNIJ1lozmctMSFN+b0inU48zc2omRt+l/eFHqP1CWxjmbwTImhxJb7UVY8jujJI2sb/lp2yuFu
cB58R96L79GwfloZEpLimekFxl9cgw/adlsCj3hDDFv+mMFUcLoqXvzUafd4zc8xBeLr1B0I6PA+
ASbof2RTx7nTUhEQZ0fSKRN+zbX7Z5K4MoVI+OPxmlvnqWIRbNNxWCNB7dPS+aQVWXMdxR8mU3Js
aMrTzFtdiqNqrPk+UACucq40Gj8Y4ek/3XaEvUnzYNfv2hhXvDlsLCbdrCndg4qsv9AVMemDuxRA
stMAq800UvrG8OQD+UOMX5aC5FvFyP1gSjqkEn8wti3z7dHfuzzsV3HBwURF4ZuI3X8q7MtdPT4k
XfPWx+SV0oGEe8wNEfkcsXyieCpGtWnm+jVswxAeaQNOCktqm1Bo6QB7og4O9Sdb99l8g4fFPUDP
80Moxg6ntbvtnQJiSCm206iJioJhRz6Rx5pn57n2xa1IeUuqCDgMG5V4O6SY4SILoTFa6tV8gb3O
/+rGMmQjHRzMmZkPsC3+b480WKOIj0xhszO8+asrhqNZDtRPW8sdHHBRikkd65dswo+YWnF8KWK5
dl3whRxbqSSdXdaoXnN1p0qtTUGKQ1jyuU9QRZ2MPwLDA7ZKzndwGeZZOVt2SYx32Lr5WIk1Fy7x
KbukiJCGR8kjZbWItVki+ZGksvgSsEX5nHLZu9yrEKZrTD85caTPuI3AJIqar6PhU1llkoXQ0BbG
Gq8BhmeATSZQhlJTZJvok677W0jcZZOXpBYSMulzJudjnqKeTYKMHm2qW8PLKY7x6fYdh+kBXvzf
gOJEU/+oOYxQJiiJa0N3wEJu5Xy13D9jpYjMJsNjwcllR1482UzLW4lv+zhFCaJbfo/Mv12GUBP1
VrpVefYnUJ6BmkkhR8vq+woGdiIXRJKkRmTa2XVhPXswFHTRFg/Uo60bvLvHpoiwLlTMGw2GZF3R
UtwX1sSFQe0wXGnsodS5ccykG7RV7dGqo3+uMAPQX2thzM9FX5rP5TvbG31Dzs22XjPz8MnmnSsq
51n53eLViJJfnyBCnb5IryAEJnPvEHbG41iigvfQQzY4juNNKGNCNCJtdhzM0Mj6rYUF4EURBHmM
A32zrNgELJ2rU+7mv6K2812f4CzoXQtDUs4aH68TqUUAIktv+cWyOxBH/uNIedKujONh6ya0bC6p
S7VVhaZaS3gUSOqxO+eZ5ksiOL9ug8h/DEJgCS1siAh4/c1VvB8UEZe9Stl/IxKj6/uqPYTx9GNk
fX7yM2O94ECfm8JbETPZWx7m7C6hgjoTuFRsBZythy4La2je6RD4AyupfAtqk6IcoNdRylZuUK7Y
jT3TcOJNJrRbdYkmYjyWIoSOPVSfnS4otmNfXq0aycTWoYHjxgKWavIyYtlerTsdNCu8w/ZfbU4H
6nvKfZ0IsU9wfa/nOBTP0PaSbTQTvMbEgxaLZnaoPY8AidPJuz/RbtK2LZRN0rQujjn298G4nTHN
rnhHe9esfyIlzGEklsPFRdhYaSPHWmljNGjT0tiMXbsJmEpv6dKOClhWSeqaupTzq0UMl+QZRO1p
+kpUyCsaWytUY6+nvrTqgWoXRf2sJOfhbnb/9gaHafrKI5biu1qMbyiKhyYBfhy2UDKaUlcbIJnN
ssSJ9+bRQPs4tWlwYGFDtHRcHgZWiUDGu8Oq6nI3pSKj9+QFrIpD2BmPCIUe+jKOgDYHzdzJYmaV
WG36x1nGZCfqYIIDqtU88gBsmcF5HntAQ46qeEaxSp9jnmsFQIjCv6exyRwlSHSG1iMDpU8Z0cSK
gbBI2/LiahrB1SetD55U1S5xmtf/Ohw7X88nlIHettxzLZJD7OplyxTcOmbIveit12h4Fwbe4kiM
hE/K7pCMPxbvU3kYrYGJjIBXbZ/LUNmnkiF8ozAEhNCx9m6AYxD5Cv9E6f0dmoozP5lsRDrsXaw9
XjE4JweC7qQCM86q1MQfQ3hTu7kcTrU0yi0PGq9v0GuD/jnrgr8W7oGVCs9OZLcnNaJoEltDiGd0
i9ByorzG7UJ9Wrak8AYApJh0IW+yKjdw62HMyHbo86BNSTeXLT1ODfsImjLUP/ZMV9SY/GRY1gvq
ud72fXonEZfvPDWCJenLrcESkLNVuw6mZjil8BdTnk94eKv3foyLg9OJP2bO+tlCl27xTpI2Kc+5
kXDOcgs6O4oWrz4UtNhH2+AO71e2IFOWR1Q6VhHUuazfCzhb6OamucfE1h0B20XoG2yUE8MZoIQV
Nymf2tnJ/o4ye+kF7/XGNjERkxSuYuDNCEWrxGgoiSXVCRNJ7tl3WSfOR0wHBFqlNshudzLfs4Hr
VqZ0prNDdH8/Lp2IbM5jiCnokmY7OtdEpcZaOQqtzB2/IAbmQDqSkVC8H6EJGWQ4OtiEbem+RmE/
vaAR0jhu9eT8JzyqNnlVBFx7OhmCuYcpvVv1ntufjYaeHbtxaAlOwNvXE76SBVUW1oPzxnT4bCX0
h1ie+RQqHJ9UqRw5wrhXRWidOYsrJuUbJz1R5FtBizw9lvHfsH1ItQex12HZBim92qooAZXimuwk
uFH3jYE7zCaRc0wRcrLl4xoChrNgnHq2bNQk9s1Emmbw51VON8rKY1BbG6ge9IoXiJv47S3MxM8d
Bds91j1pVuZrMGCg75btMaSQB+mqhwrUIMCeqNoafv3JI76jBbNfnNbUxLU229wO+U2x5L/4btk/
64SBbh78Ysc4tvgSXCTI2Zv2GA3qDZ1yJB4Do2bbmhXPg5/2bMusJ7twC3bpOaumxqrOMgHFz9jg
BbZ+4QT7GES/LkyJY9X388ME8XvPW5PmxeWv7U721cbDeLQS5odwmh9LSCtUQkOUGOe4YVFargK4
Is/Uz8fDAEjRHcztf93tE6brbbaQOlkYjju3jx8Hic+oDHpKnOfGONGuigo/yhdtg0bVfbs2U73R
Xvga0fi3MjADUd2b9tAj3RdaZC5+mvs35Ap0cOK+SV2AfICJv+v56ytaRU443DVIXNxAPrv7S1YM
vxF1UNwmJ1M74amxE85XSXS1RqpFom4IV0YRX0Cjk1hKmPdiCmeJvxmvgxzbK+MexUyhXJC1zctI
H9uJjSJ9UjDKBclge+GVZHTqIsmyI+9nZPosUCejZbGPjNgkYGrdgphZHWC6b6HkGo0lcF1UCwTf
DpBfs7sytX/UkRTMIUnHKcGjkm+J1ylacvr6oxXh+GXQYV8smWWAE6ewZdSRg2tsuixMN7oy47WF
velhRtTVGjSIdmzK6UDbc8udCOvduOOKvZzkaxRo9Wj2nPWaccRbKVW3qyZErJTI3pok711JOg2G
hBgIBMRy41gOPmXX4PBuJvOlSl+i2owu4JQMYICENKeQ/jvtOjdl4xcMaCWsB84MSEkZMR1wejmr
RcN0X6oG1zI2qQ1k6x88gby73VhiT23Jh02/LWJs0mlEpBpPTeTzVsB/eWR8dpBZnD0Ek30GT3el
WPbB0tLvbTgGKzfvP/vFX9OZPvIl66//flfZ6e3Um+xHm6hnaPe+HDl8ogNTGrXYIU3lmmSAuK1V
6xQ8xn7IL+o/nUUvMqPz1BLgcNmgVXleHIj3HdLB6BFYoPIMNW86gK014eY+yNgNBWgkZUauAbNd
g5+jIShWsOIQicFykNmo6+qBir/p2OLA3/LMWfUyO6ZWQld4/4eXcnoULCQeWw4gpXDeo3qL6VDg
qpwoQGrGL9tFlGrRciI6SkJy7Ct/8rC9RxWkaZem0wLX7jd5tyP9u+axHvpwr0RwbvpKvydVyUOw
Vy/84Oah9+xyHzbpdB6nDzb6+jQWyzOtc1nbl+mzsVCiyITXq0E5x4ynAe/pAsyQMGC7EoVgmV7u
hwLOcGJumqSytnkaobqU3YPZwUMwzW/8eYTyO+8zD2cIPxavDFyXiortHxd3sYdNqlFh99b4GlCB
d/Yw/a1G0YEZv7cggF/iUL/MDYQINsXdGU7Yqcld2pSM+M1QbX5O+KdV2fSkglVWvna+ffYcyY7L
t859Z4RPY0RZGDoXkSsS377fQTJoXApaDHEGvdM/VzzkpRMaN4qq3gTLqtxLhktLu++qROuPS22T
WmBzy1bvqww5mAVA2Nd9T5LPBCKR+ctjRo5kmbP2IRgEx1HMjRvXy6526ejroJLfLImHo9+3EQfH
9nuU/AEwu5bXKak4gqSkbyXBnRMB2nrTLNFdj0bzHYe74mrFKdGpLCCzbhfx0cENzV44vuJlNy7U
mm4ai7Rw4fbWQ1aSPHbLhVkaueU+Zp6+VCN/1tx27pMJgtrOkz3GZg6F/vAjrYxq7r6tnmEbuXs2
DlSrjED19EAGvEQZ1WFc0PKBO2fEGDxkKeVLJYR8COfJJsXFe6zNZguyJ/l2gi4iqCX/hTOWUtXT
0xQZFp7EMLt44Y8Ri+IyIH1cVav+7xfSC2tX6/LkDsI/d0i5B9GKC49X+yQpGgi4saBVdS4gLaN9
T9l2GwtXnPhXvNj0rl26FYSS//ITIU6R6s9zN73lIUd8xV+0ggiPwQulvsF05U+1ec5hXKPvMYT5
EcxRH3XohXR3BVl53RQ4aYIptJEMO3s9B0Cfrb+p5fQ7s1XmH1ku9eBFzsMJbAhJ/f6Qd9KFqZXs
HRxdGAyqaENuiPVY2/hHnghvhME+WERNCPxUv+eBxrA7qfWkBHT6eZZ3oTloZhbbZ/yPzXoqq2/w
wbztx+qxdf1sK6qw3YoG9h3bcrIAzcGCnVSkwIrjfCKir63nKq3pZa4F6rQFxjBEfePz95GJcn5o
LBkGzZn5OODsZhim3MO5l2vTW6yeaH8WtV2SBpRT1yQZ1pAixcyJHYh0TgBVWmHa7Zu9XU3c4CXV
xFsMicZmGDQhrCUMbaf5vvhW2AoPuciwOMQ0mfNfM5KPPcvAMeG5JC0bLs2U4AJvx+k4sBQ8Qauf
ifbttLCHlQ/XbOda7tqh9xJaTwNAyo7M//0lrhxrF8mEzAyPhXWZg5AwK3ZQRrDQggIiT938I0Wk
X7ScjiFf0UNfkYPnaJe11K9FDfdBDn5t49Vq2vFxTGvRPE3QZS4xGLe7k5YaKma8pXJV40aYiQvF
C+8nbL7nBpWTB5y7Lt6N2CUW1JHfM1OLJk8lnmseKGsSONF6iNOfmqTK2g8j4zgTLFwjMpmQegUp
RtW92r54H5VjEYuFeOOSMJ9ai4LAaLGX9Vn1qLh6kcWH4QGtMIO4VrY7v5fj2lFNfvvv3/33T2iz
p7Qaqsske7A6WRjvyrlZODJtAaeRTFcGCgNn3VbbgJtYDY53y3MpoZLdxDwHG4ucJfGxpj5PMIlc
u5VnmUrKh1jkQA22kF7ZYjDvTLpQ95llk1BmuoJbSkCiiotHEvE5rSvR+2g16JdyoIlWctFV03Ag
5jnu7Vmj68ScbmggeE1s6zXhcrlTyvPaVe5SIxsjQB6GdGgeuLHlh+79hyn/lGkUX8JB35hEcbrW
xTYepgoj3TQSS3TdCx0m5gVw8GsH8eyJQ4zzxENiWEOmXyTLZe9UAjhqzR63etn9DVRF0K1Mv+oJ
RkhSk8ethCXQSbrkvTd/3LZMrhHFm/RCNzyTS0LG1vBWhMF7ZGPO5JN4momXrTIaXS4dJShbDo9/
HDVmYAsyYOtKQMaPPX3rUjd8rJtspinHOSKaO+f/ftFKDmuHMffce32I2Yro4LzJbJgZQ8ys4+pa
bQJ7KnYqgOhQhpwYRybTR8gNkm7IqN8Unf0cmL4L4n64EOMn0eUZGJxc8m8AU3Z9POLl99EMAODt
mmlL5at/SE35hzUbA10Ow75q1lkei00LUinpycgxHFTJH5UNxtmThzCX3rZBaSQ2naF3PgRh9oK1
GX8jr4XKBtjICzIT/UXYuaC6UX16NChjJS2uQ+Zh8JTX0sIz13gsrLxTDt3rq86dXaHXc2tjzp9j
ar8d8wfMzLfbYZemQSXeS9Y+VGCW2YSQFoBrlYvkxda15HHEGTlJ8+QRT1m0G1G2V9ixIRCIakO2
wN6IFudHPUd0qyXdB7N2eusl0yS0ne8gH52zO0y85uR4Apiq1pXiHTtoxWWkjrbyircsRGjOnHD8
pEXpA9WYTgHa2Pyo9A+D9p6Swpl+EmS22VAUu2e86HQqE6K2rY0fKMSPq6xP1Fz/lqXNA6FU8gi1
Q1ODAwahE0W1cQPNANzRP2SFtYZ0TzmUtuo9iqL1zbyExsm78bEro/YiBQgoKR3WmIPjXmPajx+0
mruPMiA0FyIr80RgC5nk3fe8NPHqxHjhOMkpAd/lU2Q7hG/6uN8gsHaAmpLm0egBQfpTUF2FQYiq
TXPKzbBhbkar3zfB0m4Z6yPmXCaUAYuurLS3tiHVbHi9mBtn7IG8z5gZvc44ETcSW91Hlyme50M+
ePOJVA7wk8z/H/bOa0dypWuuT8QPTNrkbXlf1b57bogel/Q2aZ9ei6MfgiRAgHSvm8bBAcZV0eSO
HbGiOkx0rlBKat9lTiERB57fXer/1C5gAmyg7sYPcHX2yHFb7zcevYjSLXedt7bxwB33kqejvWWI
IlY3xKcaJQGDGNm0LkU3C2uG5qTW86nJqm/LAYSK35DUrjh3ZZG9GMlLE+r41ooW5plIp62lk0WX
bV4zXtH5CEQktpd//q9hTlvSUnW7Kl3uxhx1fiXzw9jo7yGoPyb4JR7BnLL/6zhgKNupRG2DvcHy
LWBVmTvPyxOb3SepMbhQ05rX/79JWB4BaE3aewqMwTybA/apoGcfH5eB9bD1xoc1+tRWwWkqUEd7
3kVf4NbXANHUZQrtiiMf5s3KT8pzSQpjRdnAKx+wd+fdMBI3aqPDoON4A0aEvE9d0TRX569jzmdS
JPFFakiwOkjZeMz5QQ4zYSl6xDqwcjTYiJc5RWqcZizeItAfxFKPNYK3Gqh+/XdQy6c8vbjtQ2ZQ
+2Lpjjg/q6eyKZzNJN3hNY74ahquWbpxYCSyEuQwUHrhecpBfeqCZVyejOMuwtm8Q6isia0rrNfB
QENLTBy8LYp4L/StTelRKee8443oxSeVR7/S4WRZbrvmmY2j2uOa0t5pJMq/YbbxsECaFUR/e5/U
/FJhUhJqM/5shFdLEiGYj5qIMEFcQ0+xqWtrAmYbRcI19YKV1WCZmVs1X2iFFvmzTvBWVAWx0CLE
pNwv1b0NIUoraCEoMoCh9KmYx1rEnMwjcUxp+fI1GT2+jM8U7zYllkAu4sin8TF6S1tZv+AI4+Aw
hXpPRRIDOkVHpdXA6/Hu02jjDEuMJwCw0V4RS+asVYwnzgWHKJzEvkoI8nCqQJuexpCSu+xsBRAR
auxklMt6xUEMQUIbipnv8eBAmGiMI00Yu5gu7J1bpOro2uotymgLx6NZbCrcejNH8YtruTOwG0a2
2HXUXtQTDw3m/cqrL1mTn4wKD+NksI32gu7ZlDHdqXZwiUs/RaEqcm6g5mgl83h0WgP70KyKnQ47
WpncKr00CtATJdzg8fKnoK8Xylzq77ps+Hb7zntEdK6hzXDTNbUxbmMuiVfh9phxa2zyNdUHpBOU
vyI/Soos1nTQ6lQc8EjjbfHUosLTUU5yhaM4G+Bt7rYN++YadIXC1zIYNYiUrDG/q/6q8vwWJe86
wnnV2uZTQ5afrjR6ieCIuvS5SFeepvyPk+OrlzKgGrwYWhZSw4+Rs0GKqdVMOeKV7QeDanW008pY
97LbVz2wzJa4WAFZLad8a1WzEwBjMvibIe2mo+cGh7wS2dH0PxFaeIUOwY7IEnvRPD+aVvwrxdfS
VnTjRDpKXnI+OUAcyS3Fz1e1/hUKzqNfHI12r62jCeCjsoSNqA3yb4qs8DTW4a3L0Tprdi/EJSyc
Cxy6TF6jVzeCV561v7oEE7w8J6ztSmZK9q5RzXIzp9PvAoSZMuQssHYl7ONH0FQCwkK9LhkuD2HU
2RsHy4tLkv1Iy2+Fc54sgeEAJOzDRm4Dvw53RdTwGDHJwwcmsYOGPt4A8ExM+N8vNFbNBlbbTCZw
ZeQQHnAqfFU6XLOmlttEhMZauen0aH2fAiVfPawxrzYRW1/073hn1dPwGipolIW0ftkTnAyi+dA2
vXRXum5E9CmPN347gcpMW/ezLIbiNNfOX0xqYgeUFV+hNM3PgGDUxsva9mjLkfJCL3lG3nrxM5Lt
U0QhBPFUfYhFdgjN0HzMrf72DB3uPd24R5I9084fERqLPH012xfudnGgA9IHi0brTBT2n1Mn8NUp
QQDWpuVpSNz4wzH3GE7n49DGnzDID60w4M1V9Z5oGg47Gc2bbDEPpvjwyI1HNZt1wfe1tnP1nLQT
Jwu2jJ7eegT4k8CosVZgyAHzSskk/n4gVWXK0YWFD37AIQcODx4PwblpAmPVduwvEkO8mDKMz0HA
v9HDS9RlNV4CMzs7k7ZXkR0QrInBxumRM2BFz+RAFQ8WKIpjOb0P4WfrKlqa23RrLveLwbrBtZMf
vVkYK8eNiXo0v2rLklszRhGs62jXJViH0hAXog/AaoOaWcBJ5W8PaOSNCDA2vzk+ALjiPBKU+mG7
4TstsCMOr7x59K61Bea+Rf8x6FYV1U4Kd5fB4MWm2ABLTxoIws5LGTYkLJXhn8blh9MklFZFJLRr
nna3gBXd3uuav0Yx6bNseHmnrXWZvPA7qhNi3HNX7zHdfKQCbJjKQggnbXEdDHaSVkTPX5ejKwXW
dGs6qmF5Lb1MhSb1WHKtD9F0yhomfHIQVJPk70YVU49FB7jKWGxBbFkK/oy31g81kh0ZFqhHcBdj
01kT4K8epW9zK2bhTo22uc0zy982MvXvynRd2vFwwqNVMMhXWrKb+Zl0Uj90i0Cg+Q1TgXljRSBq
a/QhNLXsEjS13tehxG061/lJds5XZlfRBQjZi1/ZeN6T/oVQ6a+C+8cc7ebKdRU3Nb5pEyfJkp0e
2KagDBIYa8C6YbF2bnMNTPzff43x+f9XkvzfVJI4JFap5/g/V2Vfv6Pv5ruNdPO/9GX/16/7rz4S
8z9UitjE9B1hm/J/7su2/uOhMbqu7wSuEL4I/kdftmX9B+SP6Urf8Wwb4YMSk7bsdESDtfsfT7iQ
gDzbsjxbSOf/pZCEYAR/CrPfpMri+Hsp7fZwpjs+nSe4Ek3h+P9bIYnVEXPD9UAF6CLrNHMM83P5
MVi8aP/9aJMEqdhz9nPppce00k9K5vkFc8dbPKryZODCnaWzysJIPoskE5vWWirpfHG13HIrk0He
vITjTOy2NsMKiNh+6h58ANSJQDpfYSdLoZqa8ILKyLxlbu1sBwSgPEl/h1U6XRGWy8XKpLaRhbUS
SOgPsvhP7dI1rB1CpVFVnwtpVOfa5GQzyfmnC4+cQuwO+oG36iMHC77EICV8M9jqzB1BT3FsILj8
jiG7vdNssVVuewsFk0lijsPF7oN3kc7y6A1iericYkqc6RugJeXBT/KP2aGnyOq6goNxBN6WD/ng
5yNkWocikw6BZrFr9lcbMHtBXmGX4D488PKYyRRXd1YBxrlvne40LvCLJbzstIJxP3jFgtkemEqL
va8fqnPwoIS86vCL1D7xTGOW3suQmO1zZ/zOBJwqA9GrsgnYFjWgRLejPngOrgv95L//4LUXb71w
7teI1BkMmtjasUeEZeiWcLxVd0mSGK0bysBa93yjeUaFxNK45sXyHHqtCyjZmTbRBO+CFAKvuSx2
SfR4/RpLJocainfWdUWV6zJ65ItajDX/jUaajlNp156svCnXvW+oq7LB0s5VWf9gZ4RrZcg+QOf+
sWz2K0LHL6PT36MgD6hKkMVXmHTPKEHFZ6ecfZPh0Ld5G+9GdjT7jIDGjoR49cQxC52FPPmZriu5
5rpazo/q0FGXhXd7yk7C1H9K53tgT/IjcSBoSZqf8rKbwZlyPCogjMboA38C4kRD4T6Ztiivo9WP
G2+g2jc399UAKieo5x2i+9UuMCXrVqpjecWtVm5dw/WvJXVEhx+SIOKWq7q6OHr68iQ8bJm4D5dF
+5E/lW5JOyvOYZd+hKBLmtiu7x2X4HGxNBE+kgNVDuyNMPBUvwd9cWvQtXmFNy4uOwsggJ9AYxhq
4lxGtx9L9wYytLuO7A9244Rjw8KpewkGZZ1brs3SnoqjGbVkLgmB1hMk1yn0x5WuKdVTQ1Kf/DZi
3MXqv/RTm8uPZp6pzypRHws/2vgLNMgtimDve4qzLa0aJwpOniIQSRyzBxtYUhtuYWkd0rpyb9rL
f9WhEV64kLhnQgE4uyqLfYeYgtdrenht/kC5yd+jrNpgQWvXORrkD18CKbITA5YQR6kpC5lhJ6/f
8R/3BpVlI0ffPw5UBG9Qj5hokDgvNtjCPkxWnYHwKAf/LyHlMxnLcgtdiQHiZ27p7kyoYzp3ZmNv
XV2aS7bZv4fWeHQp8FZzNnzaPDo4kPY8OpJK79ImI4wKbBWi0WvaK0LyXk5WhOABpmD5k7Ib2L23
Hhb4F2I4J8TO7M/1YuMsIhaFmeuJNUVrHUVq5n0OBv5/Sp8pOASKnCmDfOJlweoF2b4ReK4QVsTK
mvFr62DZKPj0PSFtsTTMJtS+yV5p0xmXFVNBPWs8sx8k1wg+EBpSbDJV2S1IpKEId1lXRXt3qDWF
Z65xaV19n8rtrPt+rXPf3WFaGlZBw/ql7psJ3OQda4xz9agcGAKusSJth3WVR3841VyFYVFCIHGs
0Ti7sqr+EzLCnmh6A2IEKXEOzd+T215mPHBZaUQnaKkrPcm1JQP3zLbtMCvvwW4JeH4X74M0xIZf
P5v0ee8LL3+yvOHi2XhKKZpej0spZWzmx9FogABC+3XxcP4DmGGNpHQBAVGYuKRHCTo7cw+S1t+z
jYFezO2rVojrsTu9eU2M26FdkgnJMWkI7Vk0sUAmwEYyjz+sGGqKBV8Z7vWwiav4FQbE3qZ1Hvoq
oi7wisqzaJZxezwjw5cdFz+FwdIBY9kfH1+npWx31ffz3wmPDHADA+OZ9rH8Y5bpcUcEwCtW0nTv
WZv9qmMQxBTCKNq2Dj2GPHLa7/itPmZM615A6qAJaSXgqfSjj8ZDn5HEy4EFrD0J7ajLfje9w4dH
kBrzrdhhweOZm9BYkxvvA95NHRI3IqnNzbvsfcWtjmn3y2R69fEwO91yyUTeX0Gq7TRZRbx6Aa8R
BBQbxykWBoUzVk41y6XI9Pmbk1UaGveT5Ea39mPpbAxgC4I3AzGggW0jTlDWa/PffqaJIs4thvH6
Z80qEVdEDPOdDzGqYNgyf95qVU2kI0XNLztlifkYgv519L3nMkAPGvE+JM2lF3SQTYyaIfiwIWwq
Ak0h81VDRjpkXW56T37dxvh8Gx4SSrx25fxgBNrZAeljNyHwKhWTn3iatcKNSIWG0gUGy4wArp8f
7dxyz1PXbxBzs5PXSPqwCjdB1nWNXVfG9nrqTTiAkPo31VA5z5SBk7ty+pay42wRd5z3nD41msf7
dw/x1XZUQHmTNLeBB24bDW3Hb/rDrwXtkU7NysUHEscmoIBrmqVXzGowwMWFlVcH3VifkNozu6zv
aT+CHompWRLoV6yo0oNnQVtnr7Mp/Sbex2zPN3k2h2deYj+YsKI9IBI8z7QEk/ZkVbFJEmtfcrnB
mSuoJpbDmzGb6d5hVQQQyQaqQUIBfADro6B5dnGdLVRDfHWLozutC+Auy44kF/Nu4qo7pClb7Az3
BPBQfaMqKNmZ4ynvRPXeuY9xouA1K+p+b4ZKsMU2uGcBNl0qO/9p9ZIF6WLCEWP72snPEncTmgck
4QTL7apvmCOHAadCvNRROOX37LdA5JB1Tontf5td7l2DlO11t5wjXWN4mLnXUPBuf7KnwZWi210K
mRM2heblOcIIiYZKcyxJSuYfNBq8AjQKmHbDLCvcvYrhY3kul20syxuhEKptS6lPvh7BATkrL/L0
UxxX5hMXhsCGV/XGJ8SMZ9MfbqVBDFKPo2RDQAEbKjSnVoQAz6x/gEBjNzrg0rZzQ25TRwfnSKWL
bgVRM5vktnC6m9s68X30hpRV15ScWDoTBcUo5rlqU+d2c5eYZum/i88WX/k5YLakp/ykyfFt/SxY
njPahVFEPqKX2tiL3vf2k1F92KPC+Gyx6TCa6iEReXilutu+ZWtYWOSlWp+qOz6fERtT7IHQCxGY
FFtDTkyu/9vTlTgrrOgX0tv9MXBKIEhJfM5N69XoJH1gcRtQAoQEnDbtNm6t5k6m5gBUsXsea3zI
gVdvppSYb08gBGyA3BWYw9b+MFUvIQP9QhCxCEi/Tq6mdaPEYjWxVHUMZb4F9jI/5OEFR8vNHTD2
W9Fkco916yEh9VkSTT4rs+KwH6hT6eOxKwtKzhtkwg1tsN4GuiIMB6zBJ2c5iCS1SVdCaOMXCju0
lq7ruD+Nmv1b2+3mRh5yadBiWpQwa8QHhHJsxBWGYpXS7RCT/7/GPVnz2R+TVcPnsvGlghRr1s+T
mdeHxvAI5sYn2hyH1wHz5q0Y3fOMADOIgS2p9/ZvBR7wl6qspQPckr+G3NAn0s3dEWzcYzC1gZ3N
gzGgYv0aABHZFZJeZbcbP/wZLBFV0OWjqCB7ZPyRuyoI4JfE1oXGczisLAmM6d6ZHHjI2BzMiFzr
TCxRpmJ4FK6L1EWDxNqv1TXAF/U86oPXJdXdrkAktOWfRtvtHZEO4e6dccm+ke8+6TqlzFdxErdx
twOgwqxgNZh8wC9yeK3U9KqKl6aGiDNRa39w8gL/ldsZl5GOhLMfJpRux+YucbmqRtWQBW0Y5pKS
WSvqcK5g5XqzLTJsVLgHh4H0+CpW3EGjT+1kf/Ghg997YwFAgaAmEjNM0T6K7OGY/2Xda6xqclSD
7/dYFRNrzf7gr+H8nak7uGDOne6tLH+r6NM003dNRvnoRtN0CAH0bJVlf7CVf7UMbe0TPp/nECgv
chTRf47m7rynOBfpz0hftDF8pDn1aGEI13RI4F0ndKxXIoedq8d9kGGgwNOap+JpFPWfxCMg7eRE
I2L/q7J5+nL9YHJLrQN6UbYNRH2JAvysiyYcW0V/m0AoYaumPoDNWn7o6MWgX9N1braWE9k8OC1W
PdBmMMv3IvyaPwh/JA+hJ2/Tu+QvqwTih8wcmhnMa4B7/VH0igpavscNtzl/3Zz6rjx9c/WQX3H6
n+hqzA4NbeA7A5bx3oyID1cyeAe2bD/VYbKfGDS3fQdwSEQ1h62RxvVIeN/AlqK7pzleOmN4IQdK
OICl+JOCwrd2nS3OKPtitbUgDFASQ85SOnEzaAjLNdnp4NhQ2nLwiCfHes6OJRuKE6aTjRp9ebUS
dhFGQbkyGBIyiAVjrhx66LEdwXknvmpFHiS1szO+K3TAiPR86dcP0nd7Y6zo+sFrmC+iYu5BKUnj
8ubNxC55hWd7O6BhZchf2EfYzxl9FSseNfRFDXVA2zImeFsCyq78yrjRV3Zmvw3MMizrc9SwgrFS
SJa562dns/c5OcQt9ANh3Gqnqk9ZYGK2BbyzykyeJOqVyzK/MTD3PGGZC3E7szPE5yQmNnkW/H6s
NR3PfAsjc2A7X6JvxLUQUfeo8mHLO1kdB1eeyyoKLjLyPl2/mE+87bCPfnZpdfIte/gOZC/XmGAy
pMnyg3/teHFNCDVmpR+FguzvRhDF4rAn2FIxsrTO3OwLWD+XMachViU6JYVCk3xHB1sYO8XLoHjU
22ywMWNFyVXI2j3UQv8hKMKUyrDhuURVwgEvgB/Xx8KI9j1luafeKy5R1YpV5+PoCbRx9Pj7lrK6
CDfON3YTXWxa0fY5jMGVmFKgIiCQI2Uf+zi/VLTGhvIFo+vF5INbdcL/k1Z2hxozPM1MlnMGk7Yd
sOiUMNzowPTgVh0mulU3cAMeGUS2teGJt4zd7D5zvJtn63hFEPYlHSr/0R3SQTKc19JdlROljZGZ
MK7LeecreXV9z9wZohSAsk911rdbBt0KeeOLnRFLEns+FP2LWgy1nN8zglOXoZBfk5XFqypSvxf/
lE7J7gLMwizee8eRQzbccXWmkH1j5GZwxI6wj6zRXw1Y0tcx4A7Xmv4IiaaPnYxEa4oaIVPUIS/F
zW3ZyZ4mSRyJQ3yLOV1uZmdpZqWWxk/MH74SEuPv+E6J2N70WNR31dbo7KWDqHkJ84JkeOP8lGP1
1OtNP1eftbC7DRa/977v30iBoO9Zm7Qh9Is4cMa+9heAzE4lQO7bWVsbTpFXYUb5Pizsv0ak7+5I
f6kkRdp3KjggfvwlxTZTRWQaq5yA7tZXNTtM19njHcO1aLTXMe3lIczNn6UeofcbPsBGEUo6eyig
JCvAfmRqp83yTFg7vUtd68TDput8fcXYekQnzL6KDCajgbWJ3py6g5E2tycKp+jaYIbM0rutyxst
U+01cc07JglnLSHabz0IeRuBHe4Gs6DBlgOcQAIiXk34B89plyH2s7A9++bo7pyeQW0g9sK8Wf/x
TCdfGWk43GF0OFvjy6anbMXVfhHD+FK3pTyTt6EXV+IstQeOQJXOuIfDmjgnJg78Cb1mL2A5u9yg
jhRciVJGd08Z3DtCCehsel5rofQ2TyeH7XSgN05b8iTs4mfU0W87zYqLDk3SVEmLswSMEXN/k2wa
bo3aDIPXuIsfnHHPfp70X6OkH0EOhrfm5VThUisxLy0kq9yv9Csvkg2/Qb2VgsBAh0Z0ckZIAB3x
9S7m44fu8Bpre1e1jv+pdPRsNcZzZDGK6yRsDg30z42AJduH4itZMHTMAivL4wk4Sz4Y9ka4zdND
PTcgKqthZ8ehuS6qcd4DomY1ZPCYnZh/OAAS62p0PXEJ5fhQT4Dfv1qBCbI3SSgGEZs/o6RJxQjR
9azK3Viu/qni6oFf3796CTfR/FuOvGgdHnLrDNuQaKNfvesPNKjZXymrjkpJGkItFayyKDsX1CVt
5ehUB76PaoOfJOAwxYK5mBz1Auv8MydjiO09+cSd/FxDFqWsLqF2yb67g5PfmlbPq6Iz0JZqQmx+
m69L3tvPA5WDCms0V9KuN1W1a4ryKa9c7x7LdtxAkyrNwcHf5T0RyjSgzbsYQ2QLBtGT577hfC+j
+sjhmUo0TZVrH2WvOM/BP5tdcjDan5bHDn1psmzyPn7Fw01LUFpjtYqduz/55gOWx6HJdUS/JN+1
Ho4ZUxFpIloCAbXvUg/KHU/ceV9L7yzvBPa8D9aBvBNGHJhzmGbsyNvoy3DdnW/bF8FSnVuvIH6H
aoPkHFDa462cOV4Zek7uUURSBDsGnRTb1G6xxJeW3DTTEpq0PcInjK8siCnK8xTKZ/kaxZiWizSm
JLgYLj2QvxVhr+LA5c1DlVPgKsoMd60bMe6GLsD/LskfCNf7ayO77bTOfoyqksd0Km4yxD9bljI4
lPMNS/etUc20TUtwzLUKq1NlkC3Bx6muIBkmsCsAeEt9yysiBG7gf+qmt1eek35weseUnxnwDMj3
x+YvP1HdVjvogjafq+IcDLu/oKER5wSXTKkk395AJKAAzpR2uB1JWJhIlWtCUCe/mi89RptdXwfT
zsjz05hzhgOvf85AMu8VvAkOzrvQreCq1TDYppj8wCCh1PT9C82B7q5eiDjBpkSyg+DuErrscLhU
lCyIAhfKoL0j5Fs620x/S46Mh2CKS5qpeDULhZgd1ZSUosqgVLzzTiATLAByY1h9nkB/KW9GmQ6o
Vs7cYZ100PIyfLSEbMA9wLcIc/2zCRP7bLjdGwN4uQlZVY4duLlk54BZ2RJ6fTSQAsHOrFuW8lt2
Et2e3lSAMFwjhTJPk0G0NNdy2F15sI1b7jbJe48HQbBwl1Px1/NJmhhqpr4hbGlQsDCUeLEBzm/q
P5iPjB3eNygkE36gJPid43c5cy70UpSiyskQC+fWW/d5Xm8EKRz8fA/c2y70fDImfUXMrZtJ+GuP
p26AcJXIHU6SGXMhmbXO++F4ZbrzPSpV3cM0V++NQ8mFYh2Vd9WZ6i6aI3vEX3XwTSLxuITNVTdT
m+rRhbvKR42sAL4ip16QIgVQNEuNjfndBCT3I2Ctnp5KzCnZazqEYuPRdRnPsj3EnKuog1pBnqfq
vKCWUnDKz6r3uVuanlMQ6A49FHSF7mnidJ+jyGQRP/PlxA8/2GVzEdMFrx5+B4jX4ijDJVH+reO5
2DopOgXvk0+TQkWPfvBd3dClqNXdBmS2GlsBzaKE/WLEKVGm5EeEM/vQ26zcSsGV0EikwrTh6zR6
can9KgZHk+mTqbMrrHMb+bXuGR1izncJeyPvecj7CSTaz3GiV5WHjy/ZeJkxhL+UvuUJJyOwLM86
N1F7Y4rblEhe7UMZrb+NJyIyOK+vtSiR7p2GM1dSHgg/ADxxxcoP3WMDjBZMFWNt0AzgwWxW/4F1
DRvcqkSUNnaU2vuFMStMKTa+Mt4LRemKGLPVnJn1obXcj7DKvnRZ/RWxoXaGg8ffZZdIcB9OyEBJ
xfyL7VODekF011ZEykojfAQvdqv/LnrAa0yv5QCu8hIr9NAZbLpn6XPSq5fKDnAMiLbhbJvykrCA
zJk9GjcYLGKafrC33blgsAJtY3h1sbHz7Ku2QQuCncv2sMw+yTbkJzJEzy0nwsOANJ+oPDhyxz8P
se6vEneJqEP1mGWW7Qp3oe0A21uLdkwvjGGneiZTX/bEZ8ugc9a1k7TvqcMSq6S3ROXvQ9WGJ176
zYZatXQbFbPEkcGWTdPYx+9Ou1bIHKlFRO0hQcxt5bnTtsmjLcdUytNjOut6UTxDG3HOtd9fjRir
YgNYEGgQqSDPaOGE0Al1AMr8QPSgVMgE8U1I9ow4P7/V2uRpllEWaIxqZ+uw+TCwsq1VaOBLrhJ/
E/khvGMEZemkhFe9dj5zGcFGWvaALTTObrSHO3GX6prE5IFHZwg2Vko9LI7PP2Vhx/hvvfbaZvpb
B8y+OQDnfxm0XEb+3W6apzkYe16Vvs/RRYtrTevKIdTG22ReiyW3kpELjIhFkaupX0dyH2D1P70G
tD2HH/T3lGc9Zadn7gjz2Boua9x53MlReZuUXjbgbAk5vqzHFklAjLUPW8JlkdHQMF8HsB4m0JMK
zu7WqPn2gmPmJNkP4jBXhdKRMprtkoCtbY4fz+FcA64EepQZD3uTvDZrUwLZXXvsO/xg/37gHv2Y
PdEf3NiN7xXdpmteINQ4W0lytxmNG9awTgJdM02hXHHKOmFFW4y2SfXkBNGWxC99xSm1OflAZ7sr
+Qi0wYqLUgCJQGeglcGHIAVPC0FKtBvYW70DQWPTZJPIo8iUOFBLGa/Z8uyH2bLvWTc897AU10jh
+SFObfjfyHrcjRwZNOlvBiLjSc6lPuKzPsEwIjFLb/meLiwFPk+LS1mrD9wE8Z9pZKxG1YWwZMFP
R6t/VJLWk7kbTzyqCYaaYtzn84yOXVGmV9X51RcivlYJxL0AhCfPAEg4tBJirJHJJaYPzXJpjNfe
H0uD5gexTBGvskAFR958ddLquZo7tHYs+HNh0kqfxbexsFCgPeOiC2YDBy5gpve4QodVswxEVgX2
3K07/xo0nA1E0j7NpRWftFX95Clqn6Vl4Y5MAvoGkL9JmiOfF/abkwMlbNAdAH/uc5/qwtbIzHVP
+hpYliEvWN27Fw9oTBc290B6jNd0Z61trrrrvx+hUxor9ijr3sBTlJHkvhdUHdue2V0HKzUIv/Yb
VaEtqDrhI+hGOot8xvXSHz/r1DMOkU1hcem0vDKx1NlZeQUnBU0IgSoMW4Yam4XZIu1qJwYHqZxb
UOUmlxq3SWWWzsYpFOWgBqotN/Y+Zz986BBJuFa6V69xTw6jBXMtYAGw7CCam59ma+/cqdEvua7o
N3aoBG1wRMdxZnGzoe6XsTB3jCTWJ+aIdTFbe0wX/Qex4XibNQKVnDzFOcEJtSX7aWHCliQeokwe
4EFba5sr8+wIf4HuOt8TJc8GZc82Wx/q27FfhvYyaiNiGFyKFjg+n6poZRU34Bs+tBPuud73v8CP
PRE/yABkzJ8aZCls9m3g+HcIWAvZAe2l5OHTLy3VTDvnpm+/GXh9SqyBoXyoGIgcUBTh0HLNMRxr
ccOovDRgp252J0//PrV0Y6sUrEG+9GX3Rsd+VKQXlZQPome8WkdeIIU30JbGXo/8i5fSvx1TxM3x
9OhzHlP0c6cUdftLY/cQeCx1sE2CPAEAtPR611gcNnMSdOto+ouxDgo1DThrxZrSWnrB86UhnHoR
Po34N1Jwop1Xp6/eA8Gs4FEt7lMx7ixd4wal4+XSPi5wPxYRfeRafFdajyebWXLVa/M9WDa3Y2ts
Zev+Hik1D7BR+5X5WY/DT4vS83BpP5dLD/r4U3pvlK+3u56SdLj0mAomjhu0p/PcNlb0wdJETbV6
DY+SnRiQDzrXzaV9nSw4LzgK2WOK2bOloX2gqt3HS7LosQftaoo9abYfuADkhKEEsM/MR8p7fpNp
XjbUwA85ffA+xfAzwTS6dc0rsvWIEuizRYQ5c00T8620iB0jwvQ14XDOwgbggAdQjeFQBjYRZRyO
rcZ274vugzVHDD7SfJ7xpJoplkvGqZNwqw+ZD/O+U6CfxkSjipM1ExPZq0jA47LaR2xX08pos3e8
HxGi3Cv7rheyU08OdMmdajvgANOLpSTwdY34mcTih2j918GMzk4AMpYmYk8gNvHmnGfHxPa86wy8
GSr/CqGErXRZk1rQTHfzoNDILVUvT5edaXDKm+s5Xs+91sBQlpNjxfLTDPJb3vHUMiem+YKj1+SE
r639C2y3phgHn2jEU1y14i2BiyKpJd4RPP8ZFh7xRdul0qGxXol6dHz+SqyEqEj1OGzfmTnhHuS4
u5oEvgGVIoCo6BpIqXkjMAXsGw5+M/PEgw5MSnv0dlPNNUTa/LUIrPfEsmhFV5ViOUz8bLCJr8UO
ccMclVpxJa0Cq1xtLds+cbMFu0RN7JEXEtAcON+xeY6Wqblu0itEXHRoFtCV9uhWajeIN5+mWrpR
1X9j70yWI0eyLPsvtW6kKAaFAova2DyQZsbJOWwgdNId8zzj6/soQ6RSuhctVfvOBSUYnu7hhEFV
n75377k09iMTYqLEZ5JOIY2zsf9QzhWQX7OKEs3IYLi0Ngq0lIi1461PKCX3yupNoRZbj1G8Qu3y
t8KaSecFGSyo11U4pDdPhEAPkbMMmftl5LgSI6RSdiqufe/ep3KXDp9Vi1y2Xl6lSN27H0TfV5pA
Z5YupJJGpr8deJbrSkd9GM11gXF18Nz8svjcBtzXoEYmBgJqpn2KhXxm/INDfjcFsBlID937S/hr
ziU0TkY1dTgZG4FvWrqR3DgVTc7eL5FfoN+toD8AOX8mLWatHoHu8KZ4p36GaeEVVIAhJ8fkHhFj
3JVh/jSbZBEEGgi3YGGtPElqawlNPSbk3c+acIcOfY2qqgYBUu2BT3Y7ZAqCmMpqn5FMTQxTwnJv
nZ3ZlH8ScpTVMl66cmS8TM7uWo46P3sAQyPHEUWUxXkZWR2WCKQ9XH5GZsMuoipviY9O/ZAFDiM2
HfzGKHBNeBKoLiRCW2vhNjI0mTgnkW1uYpKuQYyQahSXiPoQDDivETK/EX8bIswn9Fz3S5U5hxCI
yjpKpL/360fHMsdftYsVKORae98yI53MUJdbhNlkgXmYqJWE7HiBQ79nTKq/gATFYq7/yR42IMy5
aXcFGXzdQKrWrC5xRfVF3K+mSY3tvWePjyi57YNl97iNMvtpog9zc3Bf32TLCIp5U+0n0X3KeGsP
nHiiOWFbdxXd02GxzMdpRJTULDmJKCVl1+DKGKF0ePRj97el0CCgvrgXPML1OGKMRTmz4IapTOuB
e9qW2GSd8ORcknp5iNV4pxoyUmLc+uhbYHEqMPYLsV14wF3IwVp56HP8YI1d42q8U2F4XbgdrRE8
NHdZwJA6z9XNDuyZxLdA3sk9YakndFNbBfdkr0ba7kOz9OsBvsEBwTKZqvIscSDvWvWZUvydwHkc
yqJAFrh21EhyGoHKXlC/mgSb5WEfHrOl/8rN4l4JMnJMYrVmpM0HxkLpRQKnZivibQexxObX5+Zt
iRjsMjU/NK3THH3qTFXkMbOK3NJtUg7vsjjTMhGnrKyHS5B6OW8WXhOAV+Pea5N65y32yR9s/2KL
Xr+nxNo2CEWiZUIpkIyb1ArFOsps72z4ol9Ntqc2E+YLGH+zvXXMgk4gIsg5JGyrnQzo+bMct9Kz
lsMEq7IQSXr0OOtKqcyV69bxne/TGWNFBwdD9J+u1Rxa1IJXs7cYEizmPcQDsRukuQeLSKNaMxvS
EclSYapj4/rUxomW17f9oXAt68Rb1pzAi4l2qu5S2P+1HG7QhJprllZi3dI5IMgFax2XLHKCoNGu
Izu27/xFPbptW10qHWy+KHU381O/xPSBbFvAIRLKXy9ET9PKQwCDN8qPX0Oyzi4ua5id3s225MIy
zEMUVDledBts870oWnPHsO8pSrr5Ujkhs+qAe0Nn5/7KLXCE8RzO5tydotrMN6Xje5fUgs47YOQG
m1WzTD2yQqbqCV4YDh9f7XKnZUXZCcl3Wbwb4qAAB23F7MaGefTKkUhZL0IdFDw4SBswb6tXj/jt
k+UW92VStc+lECxZtbw6c8+ugcJx25sLLTRtLoxyhmdhVPW7nuryXGNT9RbXP0y2/yWksF9yf7n6
ROD9jluGhYnYeMrWAOvEuQe7wvgnG0ntGatwW4bF+8xJZgNs9+mKLzJ/Y+D8ltppuRNVvouKGaRY
D4AN/1ik65+/qqFP6UXhrSNdDkFff4OJQw9JEQCC/CLYgCAAaESmKPQbtcGvmGIn6rljKRxVDnju
dmE0n075L4obSQpZ18PWgQjZjYZ4xCGZ03xSPQ4pXKnDuvRoEMZzdOck87yHCzVkvruqiBlNi47E
t26aDw5XrKwlW6iNUV7Zzq4yCDrBPzQW1IdjbG9qYz+45i2c6/6ucSD7FdNwX/rDr9FJnPVobYYy
ZXMjI5vNR6yGNvuMXFucrWM0w/FkAoUgARUpIavYxYCxkN7aJPKraSfv4EcYHcUv28w2Ubo4h8pJ
XKLa8jOis+J92zph8srSJfrjk5DR9MMjtolcdniq1mg9yUQ5W6uBwpnPwloT3hTcDMHcrrHYTQvT
dA4dy7cP7IgKpB+PVBDPobRSZCt9dtcEubxLlqLkipW1+yQJiUKZ5vIxzd7M+JdByzNitvJoieZ3
2EBoxlzn8uo7q3Hxhu3kOu6WAiLZO4WjkSFYnoocHFY7R2AR9KkFf5IapqNOTOgUcokqqru+V9zb
y5ZoF0RmaxsRUDr61gW88daO+vnUhMsegtO47srZPCJJIo4kPMkSCAAhEjeRQqNkImak/TVc+ugR
qhTuoConA9H3UPzFzCVwhuiJ1+XnnzztFuGOmpCE055N7SRhMPaB2DLe2zNtj665V0iLc8wngP2H
Jw87ioctJdf+FNpT72Dt8lOjvSuBdrEE2FnCMbgAO95iCcDtVKnhioKSq+5U9LfO+h1pV0yg/TGx
dspE2jPTavdMoX00MBvQ3ecE42iPDSOj6kaHhluCduA02ovTaVdOHhkvzNjlBpJCcxix7iwlpmxi
drU+b7qLeIjSQQMZmNQ72vmTYQFqtRcowBQ0aHeQrX1CIeGKDK7i4t6x1BvWegh+ktphLOp9RzIi
qbTeZ6zVN7h0XsMSN5LClhRof1KjnUq29iw5BRjwLLXUKdFfRj+F5hJaTws+10upLU8RzI12cJCn
490zR4vQHExSI2YpnL7NzdT+KQcjVaIdVb72VhXaZdUhk5Nl+mLThlnl2onl/XiytDsLbgt3AO3Y
MrFuxf3obS3MXBJT16jdXeQIfLja79WSSk8C+5a8dAKLY++t1d6wieJf8UenmMZ6zGONdpHF2k8m
tbPMitJznmuwkHadBdjPGG3GzA+Wp04704ZG0q/ALSgwrU0R2MEY0RaRQD29REAtC5sePrcgs8Wq
EPzt42FmXtpuea+MlN2WYJNHoO7RpzkxSGMSnGGjg2wCqkQ76wbtsRMohIQBRJN9/TBhw0Pxjh+P
nCDtz2u1Uy/Vnj3aPMSTaR8fW87aq3H2jdrjZ7ZPXLTSZw/zX//jAtR+QGS7KGGwCBraK5jgpOgN
3IOL9hHSNRtu3NWfGMgkjw5mQzaA9hho/yHaJvGG/w+Yv3YnDqP5txRFcUoD681AdOCtIFjEmzCB
bunHIt0RrImveqq3JeZHQ7sgbe2HpH6NdzEWSVt7JdFVsO9jn4y0j5LROap87a2sMVnW2m0ZEqwt
tP9SChVv7SbFnKwZLCPt9JIZkRMP5dbCwFlGODkDHhXoRGSHieER0agdn/A2SOizcIFK7KBGhC+0
0g5RTlqWLZ5RXJ3mjfm2BbACR2mhvaWxdpmGCX7T9Md66p8H7USt1FdmBxNYirm+p63AO0Opt3IX
LRDCyjpjaV20t5WGApu/9ruaOBEc7YAdtReWjexWVrhjM8SoWhlVYJuFu5A8ddpJm2lUfBR+jU56
zIco33UVIYrAeLde99bnXXZ0W4+6lfB6a4RtPNdgIDCLkGg+LwwEQRr4xkR8R8eWkBrEh9vVESLp
a+sbyAZ0Lq3xYS3dx1DVLcUaLpYwVPk6tr8dg4APn3k8sQ5FyYxbq1hSa37otfc4Tn5FWJHr4d7U
zmTmfFDMtFu5SguGR03UPFQmN5PMdSGCumRu5M14TG3mQt0nYaCgyY0Ampt2zmsOi+wRM04h8tqR
ugF+5UAzlmwSAo48S3TPcgHzEIbOcOa97MDTQaOVjlXvoPyNjt9rx/yHtBmM2KlqTgKnhSYEydbl
4uGTw0ggE0mnAymALtgBgnRgJ25Gmu7AaSZ7k8XTQGeB2xpceAaVLjpptOT4F7MPWFws33FZ2cMY
bTL3BlfqmM8GgoJmHRA71VBbW8WJweYv6UzP9TSgqe5pshIbUkATgtF0YWz73AQZAovhO838U5on
6HNDoFgW6Ve0EPnPBcZHHHfniUTMtMGOkOfIx1q8cWvCV57HngEfc/t8uyw11OTKc69NAU2BodVW
IOikRYY0XU/jDnWABiYgOonLTY5tjWBvpqP2cDzPWfxmKLkfi3sRVC6SbHHC+WlheQGkPdkdskya
x6B2sKfzI1v+VvVj9IIFpp7j26SGHV7hU5KVD1kyIJU3bCZ6s3oC+XgqEU9DABs3xiDtu9YjAMkR
y7zh9iwvFR6x2PGqx9pp6csRTPnbavHQJY6zhw9g75eUwAxsTc5aavGs5TT91UdvlVPFT30xHdMB
vElWRxeFcEdnjC47zzbDy4S5voQxRECm4sciDQf09XL0rJmrxSSe7ZF9kmMPDI0TxyuTAPax741t
40YHpJ8tgtZMnFzbOeY47i8uyXdw44J3rzNXUb6BsygRwRjlsz1Um4VwgbUCIgMHxmzvl75p7wuf
gUs6m7+RGFFqtqDEe3t49+OoX9UqjE+eWX0Erd9uup5aL0PuihllzOCM1DAch2fBFfJc0uQ4lm7+
GeKCp28xvqN/oqNelQ1xgRxdDDHfY5Rbd8B2Icc4AzO5MHz4+cLnz18rld8+/1u3Drh69qMjzAX3
Uvh3OU687ZSFxiYhJPhAENm6R+m15dIwvyZL+c4xsJvycvolpTz5VGXnMYu4CgqHpIjyqbLQgkST
eQ0YIaYIWy9o4q0VBkb73rdokHvLyPiYnPSdMSanPgvzq0ELYsfZfJi7QbcZwD8tUazTFkIgvbUs
qSKwWsutkpBPHaeipxRizUACadJ8RSe5eM20n9rw2e+Fs2EoazxZsieyahqa/Yi74aYINaFzG6D8
l1Z5kG2KpU2P6q2l3o4pGwSSvnezlSNKDh0cWopZG7XV3URs9d3U0blLFwJfjLHr79wFJ9AwxaT8
jacI0x4xtt01y+zvYbbc+0wAWaW7V2wM0OaCIRcNfAMUdJ++53XTPrTcu117yW9WxnQmHzq88356
nV/tyD3iOVOfpmRK5cAydyncjgS+xI95cZ9JMV1TMsaCOQmOWUrWBhk34V3RKtqwUrs5jEyxh9Ad
8AMtuBujfjvMcjqTJ4EYBbEmI+bl0i3GciKy8snri2rvmn6+E25GNGhc+avBaWFXk4KKNNHeN3G8
KzGpHkMikfUObMbmsxWUCiQqYy+viLqdlUV/mPPcvCJ0j5mpyCaplt/snLzy0A95VLRUB5vDGAO3
ZUHroG2LVj8BcFccBixpz/A5FJ9Gu5FaWdZWPEZfuSh0VCPuPOETSuDKo4nz7PbzBW3du0t6F1te
NG0abCV0kvk2lqN7qI2UPnqynAoZR+TNt1fkQfOZOzstKv/LWiqkEHZL9UXS9zlxUAuVoBDnzHmY
KobMC5ipbPC+8r4zALE0vzqFp5QL2tWxc4Wvf5hQJTnZPk78D/LerM+s/x2R3wqTLHvtcL+h5mf5
WACO3ibkNZFjzx9mhnVRgI9JZcQw2KGubYfsLm0BukgfSyaDblnQdDcjSpbIzadL5tXOSbuSlibJ
LkZol9s45/orso5gWkCZqcNHbUxUvknj7CuPikjJ+H6mal4bTQPYwaRX199kD7Mfc8uxUO+51eIM
DHsCnMV31C9oRYuYO0Fx7JwMmjclI/4zxYCZKPP4WrSoLoDiBiSBkh6RRt3eiGlpOYqAvNnt9jjR
8vWU/iVYZ28Vc7qhZmq3FXtgiZrd5lJNEleyZe7+6dQKmnku/pJItzfG52gMb8GIhsnVHpoBs79R
JeGtbxzjOhphdD/JACEhuemSv/CKPEs6oBKIUyIO0nA/GuEYWBLJ+hMIaHuv+vjp0iD0Gu6jtL6h
MpgPJDq4FJTm1Y/CGO7iqyFaZKo+WNBSdu8BNWUTsX+zCgpiOWosbhGOhDSBnEDWlhsY715OS3nB
ao792eO0Ni0HnV+LGwZ8PeThJoGi4D7bQROeGMlR+maSnrcdeBcHpBQtLHhcHdMtJ9mVhIpvEHHS
E2Va3wSN2OT4xHZl6BT3YQl7MbbyY51j8O6aZrrFI3sP6jKittCfEGFEogARoUdzIlKZ1h7kxqDI
jlXNSKpORbjNqpHMUvCaroHqFRXararAINekh1T5UK+NOnhbAiRndSjB5ZMoz8PZDgaDeqvA/xK0
v1Qaf4O5RrUZOQTXcdVFSKBvH9DPota9AzqjAadg4ntlP9IYaLcJDD/IGX8He3zrm6Nhek+E3HGU
2/MTDF8wRVHwJdHuqokOC53MaiNSfp0ch/uxXY5ZNpxNNNfhtTMc0IY6fWH0ZqQhRGleUe2Pe5/U
da3O4CQIKcN6W7yHFT9iRawDrRSgnAGRaiVphjwXk78ymtDYHYHEwGtdz37yZI4MPEhh6gafLPRk
QpikHYD5SKeyaduHMdkN/fQY+83vrHf/5Mn4Gip0CFGMnr4D7FoiRNM0Ei+/xsKlO+BZ5rogMbQH
EEfkCfuRuXwTb7AnFPBvkBDpg/jhVaBzI4H0ItrhzhfKZPeJH4dgSbf1WIz7EdIZ+DkWTEkYVgCx
nnhyzCgUlg62qb1+BmLgxyrViJrYVUQNBvDak0b/GNFfs9LAPGYizTiM57AAQUkELZOH4DISkL7t
OuqksUy8lZoNhctkJUJ+u0J5D6afbCKgV+XRmOttYtVbFfcGNBaGdeWkvsdUcr+olpOxZApBdupu
YdieCyd58Z2xoIPNVMgzsuLUAbAFjE8rm5DVja24lDYqzI+pNUpm6PVbA0pKQLTukjrcTkECEZrE
1pJeBKBF7nRJVG3YI+HAWTtFQk01PREbOvnYpew5GrgApAgTU4Pyi/Ip94gNSav+vjX/OgUeW9RG
YmPmDZzKJLzmafjt6tC5LJJfXanQr3jYQN2cz2hwaMT7qO7GaH4SYSJ53eynrikQKHMKWiW5B9wk
dGyWy1bpl9fSe86b7JeMecssvQp6N/4ezQDVmYWQmFbJxPqhy0g3qqPJwP4IzufbmeNnZLTYXybs
tv1UIIutr0zkfgNvEpu27nMiapn89CRMtc4TiuD8GPzQ9YvsA6/Vo9f44pC273Q/oIkjagZnl07o
4yC/xMIkCzYRgPmLqwX7NALZcrDJg17bWCmQ45qvADJwQC9cqMKivRk0dTfYczH3emayskI6MJ40
rpEYL5Umhiuqo+1s0F62GGr73ETWfLbwhDhQJyEOHfT9OXyb8fuu/UD3b4aJ6VWkiM5ayDrOu30f
hXyWKWo+Rit3NAa3lS/BRMXwDCUHx5r2FgOqlQycFy9Jvqa6YJEV9ckbqXlZk9fA6L6MoHhW+uMr
yRltp769du5fYniJ+py8fOuhc4zkUq8LE8tQDqawjhqaVgE7mUNuSmXL+yVgXCkUtKy2EBtVP4RT
Wz07o3u/wItc/Jw8Th9wWPBuWK64q2uaz6gD/P3YRPdG7qqzSXcst4nrKvPTkJcJRRu2wDxNrlkV
nlACyo0wS6igZlZtuRhhTql2gc3rIYUjDijl1kIxv8UN0W65SW+NJEK8T1GkUG2ZvrHOe7mvmzLc
StUhSIQ8UaS4fbHdg9YInGVDtsU3nTSGOH97sj5yBEu7rveQhFTuY4G7YK1oiKycTu1alChbR/B2
VE2+nUPmXqyTYod9Z1VT9q6YOSCBaUzyyNx2NY0V0nQrfkO+G8Gf454vQvdhnBUxraQMplOlmxOg
fCfYQXmcoFit6BMUDbOxmBXe+4jCgrY7hxXTkrn1iDt2edLU1lx/OlDzdnSIZlhFWEY29sI5S8tw
3VtCHjAnNmthEaMVEP2MvBIxR9FpyjQhaZNHVIfdGb/6mr2esWO6l540dxyE9cktHmPmRLu4SdB3
ieSF2bcWiWDtAZM0rWrTb2HUxQ4iR/dx8IsD8h7a+IqTzya7CucdNvToO5KGQ6ssvI1T9MWjEJuU
DRDKM/LWMAGgWgd0UCsX5YdeNE3e/zbLcU/Wpl8gJDaTWcv2g4V2XvRQhxyRSw0e0oaXMlleul/G
fkLUbUOFoOvamc028s9OH7kPcOU4pUi3TcseyblrzNRcpGh7XSKZfW+jvP7o3N6+Ua7u5lJKKmGJ
7gpfceVWqLqxpu+9st0r3yCtAMsHUtS7bLDeDVrj+4GidJX608bD7TUP5RE9ydPoMiP+CWibCbQC
OFFR7tjeKRXOL3I8Poyq2eHVGXh16k8vCl7AyNhH27Q/e+nfJmKg1p5e7j+vs36vIQ9Ha0c2w653
dX0bzitm2y045H3CVUpfbml3YlQjRk6+UoK+R3H81Yjke5k42XOQx5vkZfH7e93JpJhysRaBtlxH
C2eoJHEResZS+7gWW6SM9Jqor6FBtjx1RWZEQfTcVI9vk+kh6QJAG4yjQ2cmJHLOFk/cR4lZNYsN
Ut5w6/d8+IR3nOhNvRsF568TMbnzp8lDY7QUuwLFgT9072UwvU0Rjou6Cv5YQY/hwmbaEFb8lWvm
b6u+rve8Jv4GPUQ1R4SoYrVXC+DEecSSBBcCeoBD1dsDRwiJbl/LmNe6q9HwZ2nOqBzvIZwfbHek
mt9G7Lk151A3oSpu+pj3jd8Cgc9bi1o8/9QETGmJRNFX18bnWOFOTdEm+aMyyfpTHZ5cVBemR/RO
SPsmzFiHqWE8TiZlr48EvCvcaU/znsz7Bt3o4hKj4gmXYyHjaYUM5lZ2hvVgO/whakDs294JkWnM
+59TuYxmwmAayBgzUo6lCPYYTpO1WdrPhlfeoweitJTk51D5Vgx1fk7HMB/ocbsU+zS55da0mo/W
i/hc2R5yCj1AHKd5IvBGINCJ4/w7DiKOQUrFIWYzMlvxARFhb6K78Hsbkx+jkJ+HYQfBN5fSn3PZ
SBrFIt/4gGG2oWcx2KZEKz0IGEwLjympZ1GqZcjT0qwNOb1ZxngvesIMEpFtejkY96nDfrS02Ht1
rWuwfUT1jIyKfalJxJs7ccj3kcXsgRt6dZhc/DGBGxq7nxu5NXTBXZeZ15/vkBLBA6DQBdWOE2Rq
d6CP5Qq6OqzMnW3pdKWuW/dzfQpqUmEMk/9mIMfnmVSHf+q8Ge6iL5fqSMsWVaZCkSjLnVdXfCgk
L67Nqn9Ml+JG6tY3qmtgK7lx7CM6KjCBOHQYSWOLJ5qSkDsoIOQMYYJbNSPRpVSYyby8LY1gmNCU
55EiciNDuh1xcaw9XN+xzZJoSTbd9fKYcDIzgWCXR27GxT9q6XXyeBxd1eE9JwbWSTlDSoSEQhlX
wNTfhsnmROIK3VCTYbOBeww7Jy4gVSu0l+xx658SLxXiCDUT6z9ibyDK6ETslCFgg17PLkC5FYI0
0XRN6YuuDocDjACCO0Ew1t4etq4Mh54UwOktrfCb4LbfDg4rtXMePH8C5oNYlPuqsWkFt4eOG0HR
hGQtFd0eQci3I2u19l/ccHkLI8qQPGCjmkP/EbvrNYI90vcleeoo8iaLOru3ddkfMFeFWg5191cC
sin16BYQTSc948muqdsNSekiI56NTL2ziU2yG6lxYT5Fa3TatBHtR1bHpQPpsrUwI3EyH+eKZj6K
u00LOAK5FWJ/isKdKL1yYyQ5Az5fPdYyc/Tld2JjTPwbWQle4WbHPE0/QrM/MXR+Kytq+XAE41PK
aBcaMRDXiWgmdkdP8iJ0zS0dIeYOdOA3jf1O6l7ERGs1zAPd04aC3PCSb4MUpkaxCgKK2p/1RV7l
ik7HGbAtNgQcPnTYtnpJSOpGYH3TS5ugK3c8Qsq6O7xsvCd+z4fc8dwGi8M0JoYSOSE9iWY45JH7
1aZU1svY3cSo20kRL21Wxd8/J2xt8BSYvEOVkLqunmo4KcPypSqyF9hDERVSHmKRg8z85OcDdXrF
40VHyHWvYFOEu/VNowaEAFb4auC4LFrG1UOJIGZ2OM483ob1VLLTDBAZV/jcDYZaa85dnh9ZpkQ7
WTs3HnC05R5nhL5pNilAAZitaLtNmyJTobWwSffTRXGXxpeyJrdk7PK/OX1WBJ+gxoF0c6D5OEE8
AHQrZhi5M79VvjoHjnOpLcrzRilSAJgcgZKn8OCXh8VptrYXP8eywKTQv4GhuAsAMmqE25/CJ/yP
oEQ63gwP83A6Jbxt3BsG9KYUV6Ba2q2T5zsjAkSD2ApwHG3kbQkpySE6ZjW6TAfEWNCYx1E3D8vL
RD4yaav3aZ5/yk7QMS8YZaLMm559eYkHSd4jG+F2DKNP5fM2wglFTIqB6iDTdMtL9FUQM7JqUvIN
Cnxmxcxq8kd57rvsaXF4rYYYHhSZLu4/V9aUqyR9GA999phe6ml5ySHLrZaaw7kKZlzFMCfWnBWA
SgCMBljH7HSAX4/7cTv1Aoj3ZFtXrNicmtyIWayvuSxp7o5E3keOHA5GNIhLWJOylS6/PGn5m4Yp
F3ZIrtOiis6sqn/qD+Xx3NE/kkD0t7HP7H4p0lvk/8lqkvywdpVRSFhHUjN2kdssx6nCBUQ4BO6w
NjI2mWj4Vqh2P8d8CGPg/UJjMHEAzE+y0fPfWe2WJRlIDngWI7fb3Ct4hm0Hx2iAN1Xbf2svTCFR
sDfF1m8AfSwubHx0z45xDO/cqvpnDCj+Y0CBRaz2188hReOAj7SfC5quikExbSkHGUADHk2NX62n
xGEqBbW+UH8Qet2znPsdsJFVave0wmKDdKex2SDvo4pwuDJBR2dMQ4rFHkvwSxUbJvuIZW1bLl3r
WHnTMW5a3rmqQvdpOuYTKQdcOE2otiFWoVjUDF05l5o+9/aGkffnnkgfSPDNNTTZyVBp7aemie9V
MLPbWxz6SjnOlrabT1YDgQ/eyDGfEVLLYCoPd11Dq2eUDSPxBGPlNCn4a5Znbhn3pheLGyFZS/v/
z+b877A5TazslrKBWf4/8Jx/WOHZ5/x/wDn//Rv/4XP61r+UFJbtguC0bOG4/JHjn7b7z//w/H/B
qnVdhgiou/75laIEnvGf/2G5/6IGBOrpK8+1levL/+JzWhJ0p5CmDxIGbJvy1f+Ez6mc/wvPSTkL
0dWWwnc9hz/M8cB3fn2SOhq2wED/F2F2nSdz5ZIh6T83WZyghRpIUSkYEk814i8rhdBRd/XfauhR
BHtdeJsrE58UgkHScYiFBKrmlM2yxirfEHJAeRP65gClrYt2YJzoEqaxd78M9kdjC6gmqNqBTt7F
8cxYrZ2f+yWTl3phuh7QW2aHZUrAo5ygI43v9Oq5EGehOhmJdBF2YchJQV5DOU/yo1qGTd4xzk6L
8NERsbwOPRQ9t2Si6i+Y/TDFlSWe215OgIYayMkBiqCG+MRnz80KghJc51wthfvaBoS09123iVri
GZiGPvmC6ErVtnh0E4A6GAdxhE/4agzvE6PVdHWEKW+mF7q3sKDMWdzoF1P69hyTH7rvaFvfiwW9
68nmvMRISN0jtHLSRSSxU6klLoIBMCYl6D4/39bsDSAaCwYXWqHZ9dPWDacQOc/QP2J9TIMc03o/
OTSRW//mRPZX7G2brHS+yj4iFwi1182N570J539DUEMOwYmSIx/xKmST+OuUsDR7KkpPpHcQwLYg
pi6AaZJj3cOiXGznt6jc3zJYvmewwA5WX3RmdKLTVyNCyIuA5Q33yGOHGveoIvEVzwznlN3QPagv
ddWER4y4YE5IYDYFzIq68B7HZcrWS/rqd4/BkmwSvNEK2SjKOuOQdTbJ0ooc5GyKGPsw3lwzZAPd
6CXXkBQWJjAnmTNzXpLYfeD/9BI3cwS6qfYususZJbRQXSBlE/lLDBJBZufZjWA9JCn34VBOvDGU
NahyZibpfqiTf9UuaB/fmmRSv9IIQb3jMgv2xhMde12rYmUwmumv0sw4YEhIe6mSmvHVKGhxGa44
YuF68Rp+wfuabbiAs4iandLuvtbH+VAZxTGwwUjWtuBiXXV3HbZENOVFe8xXmG1dkmqMBUtlEK9H
v8lOZYGYL0ZXXzbDcux0LiqSCwigiEAHczoLSRt/gMTZ8LolSb9JUi6946dl6aKSNocBxo5ijKhT
ggEwGfRLcKvh2TDmaT0sK4Rs5FLdpnUX5/kjMQfcYDvzYMXWcnL+68u/v2XQmx65nq99LkNnAKfM
RMKajm9V2xXDu1A8WqMJBLVH8xIQdDv8XYgSfa+zUBycyQf/XT9Y3SAfhkEPuCLQCOOExDhuhXVn
F1l+JNr7zl7qAtav/WnGY/iHRU1ilS0+/DQiJ6SyiEdoF2OFFQKbRklAgwhkv2kyV7ykTU2poLqP
PBjtSy3ZtqremJ5HeOFY71T7OYkcXk2HWzfIn1obYKNRjQLcTJRdTAf42YARKu27V3BoNRJsP14B
RxuODg6gY5M1HxnS2A+jdr7gIzbXHneOcmX7mGRMriWnwMlekCxPspsPdeM9RGRsPGHF/kqMuT1I
Zf11bbewV4td16vAmAGpZBF/QQ9bgl/uqt60jkNlDyeMIuhw33Du5FhyskGi90O5OFXJH7B/5OcW
NNobcml+vpMY7c9uOeuRU+DiZFQ1Qs+sgdm4d8nOuVXmbK4ykuOfR9987wd/G/aV/coEmOaAWcz7
TnbL/STkd+maBBFXMGpxZGFdAuVzwsIfQZDA8HD6+f7fX37+HTO2eAW5NTzM3GVubce3wmoiaA02
USmtCp+hc9HyQVtGaNOwibn2XH5ki0uL9MvBqAqQo8DT3Ze8xRZX7oyxc+24u77wX/qY9DlPIUsN
Tes5cMe1KkmiBBzYbvEc5aQT01x0irk/z9Ki1xJT/Mz5uCbWor8Qro6Lv3btfc0Mc+sTfbNj7rzh
KjG8I19ERp9Xn7VdjttJJdEJWdn03PvuDaCrODpD7OyDpryri7h+YX3kx3zKv4euIaLKg99UWONx
ImWx0CHLTWhgfviVl81DGw3q4vv9H2PO1anoSCDArUTapi+nQ6rC+XUYUiRbiBbNfu525MCbhgy3
5NWbK3xI5TZ/t1RsvaAct09RF+7CTD3N3QguJrdf2i6kjV6yEwNk2dkufecKh81uyhoaKpV9DJB4
GVxggWqZx9rSPun/zd6ZNDduZVn4r3T0HhkYHvCALQnOpCRqljYIpQbM8/AA/Pr+4HJ0uTo6Kqr2
5UXaDlvKFAkC7557zne8luBnIcuV7bIFAGtKFSZWOcFmfRJ9trbEp5gqaBQ1D92iIlVK80BwxHZK
TK88TwON6RSIA+lZUDKy13GlEafsZ5f0Fr4QMFEgGh14lyaW0L1t2BFVwh2oB57wO1gdK6xnLW2P
OVKHBx+FDvL8wqWGc0rWt0R4jPs4m/26wzLYclffaDCXIfPo+Mb+9sukiJnPrXzIC/shqZzx0pZq
vEyFxBTQAJKBfEHczMEBLXVdIwhESGBga4Tq39EfXXd3AS6QTif9XQTTeaqoRaJleDgHbjnCrdLx
cyx0Id40vIPadO7VvI4YVnE0cruepvqHRDNrN3v0dctrwBBTD6McvcSdkLxqAEgPaczTD5lmiKN4
63X1odNnsRka91aV7gBniFVrdnIz0/K1yV6OVtVH0tuPaVvTWTUv8Kihfe8KChxGeGsdxhtSGsVd
yGZsU08tag+5JG8ks0yTDqr5rWz156g04IImbMZsyytuDEwmDDH5uqvwR7UFA28IYOHgaNqAYCji
9egwxBgWxVNpClEq4WaSBAGdd6lqfYsGlaMHHtaoa9S7+mya2dULyjXQEeorYvy2Zm+gJkzhRgMS
UYxuskPXTHbVyBia0r+tzSwNge9Oi5UraKA4TQHSDsPajqUkyRjbKJgZE7Ht5GRcpiH70DyvxaCI
Z9gIBqwHVXCpMHkDFscn40yAODI6WPT5Az6oA73BatdidJ1VC44HDg3xrASCymEqhDqJBNg2z0rE
jlm/05b4pc3m21dDeOx0lwsf8MtWFj3sJJNaC4N+75by3Xwyl6bZ/DS05Us7mAGQD9IxZaQ1x2LA
jFW4N5MdzVvGOBoc5sovJCG6KI62hSUubjmVO8c0Nqzb3m1WIABQ0sG3cVxR48jbXmFRVoY697Mg
8mBEV7q/Zva9p8ak0DrvR1ofOpJOUWZszJqBzg3Q13ENJxHfNQN4udORPLKqjg8ZzWKYPQlCuEn4
bOFZMUeSL4zvt2XULTwR+dLYcX8d+43mNc+mam8c4MmQlQDJ1WwwGM+9rdU68YmP31sV4ktEiTuU
UaQdNbh2flvVJHtnTirJRFFQa9GcjKWZNtwQzrub7vEedns3VA1H6pnQaBM8ae0C4xiiEIFBrmvL
2ZuCFkhi4QB1W9fjrr0hSqLWixZVL+h3u65NDMKSHEMmviPCBQe9n5O7ep4q7nfYQLw3JxtuVTaA
dzHH98o45Y4NOWLaJ+lcbQx3eK76osdYMzxwxFWI6C2BQQCbcYHG0xpRtBGt8W7bIYrPZGVI8tAR
I5fDv6XZnLdxLRfFgHSnYd+lndgptS35jWOlCHG3EWX0mBepus+xcoMITCucAh7+A4cFX68YB6py
cYaLY8bSpTGbtzoiZF22YHu1TJzrOXtubH3jNrwxHHGeI0HfJW2iWZlMD7Hp0EsjuiVYWvr/mdb/
xWldl6b3z8s04rlsPvL//q/vP77jUk7BKe3PL/tzVrd+CUsCT9ctHlmOydT9t1GdIZ7so2sJKaVr
mdD5/16lIfga4Lb8ZTGWg+j4+6hu/GJ8ZErXXdfgax3n3xnVDcNaZvG/VGm4S2umZeEYZiThj2iK
f5zVLQ9dCavmsGcwe64c/dmM+/HgzeqgBLMJYMuQ+ykoe7rLPEFx4xzTR4y7qg20Rx1MDuIfrhhY
FbiEToGH7pYr6p+b8V1NNc32E+jw1HyrW1vuc29r0JvjG5LteupMt/XIU9fk8JgIODahkRGByvWj
1qGOeqS6tgGGT6YaZq5EhRx6i5Eunf4TINw5tzXOOiTkYaW4W8XZuzF8yCj8oW1Eww5jaRjH7zWb
nV0eG/jKnUueRVczFQdi5YL0uP7pUPRtNvFbNQB5JOsZr+N2SYyA+R1bl9IjhxN03gXjSscKDgCQ
z3ekELv79DyK5J2cwetsDMyaLWl+NWH9arDo+XpOjzqv9ga83aeYwfz1bqD2s3R/1/Z4Tj12UjjJ
55MHZyvQh2qrTIVTTVm3ThZ8SyM6THp7l0+P6USvsxkQeonsJ9rDscBDLVk7Em4eWfOyo2oM2jrd
JRU2OuvL0PnTxAqPc22+dwmwv7ZtmN9urbauN05js4VpONPSX8DMjktI0+snTvvrXJPPuu5Fvlt7
X0YHlNpmO6g7sMi8aaTUdtoPSAQUqGncPa03EmsvXqK/JcKYVjnz0jpQF0vmJwUyPXKbc9i2VyOQ
93bCAfVDb2mDsyoLSg7pxZKzeqcPUFwc88wOyACglZ/aVFwDjPq7oXmIpnxildO9AAg/UvP5Xaft
tIkY4waeqGyq689QQSws2fh0DS1z+tS8mp6gQgKxPuw5qC5nNae61l70VYH2X4/dTGArMF4GSr8j
AizkMdA0aglFIR43o9bp16HRb0MQkLAmbL+zATZ0kKj8qamIMsbDJ2STW87C1TbOqSHMmO4BHVBj
NQtS+aVrrDFnxQR1vLNBp+eqsgI65sDNRwkuZVvcB2Py2QSBtrMS86bn74EImlOyyNVNL3eJ3h9d
2d6gtngrht5w3ZNRWlXaE/E6JIio+SmsGjeSHZxrFW9p/rshy2puwhIQfbidhvZKKchKm07S6169
FlxdmHbUjysuoLY52w6ILNo/kgaLjsW2sfIa6iTNK5I87hPTemQceI6W+J9+rkSQA65foIhTcte6
r9ow+2QW95YRv8YxNIjGNrstkGC6SOryapC/8V2ohyutBJOfTL4SYK8USWYVVB/0n14CimdWZMKf
sODjnebSqI0FJOXUu6TheEAftlxT4wyZLwAcWHghRw3+O70l9YCFIhifpvwHjehLieB3Nle3dHp8
06z7wI4ZNip7sULOW88lCKQK5kNqLvap6Yp14s4gShgOxDA/N+GDJYQ6QB8ifSbYSWUjMlo0XpMC
buwQwM9OPQC/BMRcjW25NifbHAZQnqdvU1rGSxEDK2H8TeqHHFSxiWdSiNTDcqzVe2zWuMmDtrkv
NcSdTN9HgIJ8SurH/Sy+nQEOhrMk6AAra81w1mPYEcyWpd9D0VNtB2fDSzhR2T+UmwHPvihSJb9n
MhQ4nDw8wpAdqOz0dlZ+0iLWruTln3qbV17H58KcmtNXWbI+G2O4Gcm9M/PhGbT6MtXynKVYuEB9
KHN6Vp34mNO3NrVvJ2tpRwH1STGKbxvz/fKpm7m3r+oO1OZkGvPKKxYXnBWhYgz3uaSXcopJGQky
Pqp3jyIZUGtzh/LppciFKXBlYTnD7R0cyiJ+ECFbanLYnGUxeenDc6p8LLuLv3kpViqNdNuYfmmo
HwXJtctMY4d3dr6jZsQNSf9g1IUgNaBUlXJG7utQ5Ch9AWswJhtHNcseP/iaQ0mt5oLDC8VjKHlG
aW1fHUXR7LQKb0gHxsOPovdmbj7YaN6Qq8fPbMibPqYKAY7jivY/UlxJe4PEzdhbR/k6sbONMHmb
piji9ukk2HjcQwc5cxXB9NiaZfWITsf+PbgCx+amBL7BiQ1zq0f1q5iVH0KbgMeOncgZlsjlhwyj
epuSx5gLWH/sT62N3teP3qTqQ+Vot0QYrnYU/Qw9VjA3OqrJo3aUTZtfi5h7ljYbvoAnekoh8Iyd
Sf1lqtOJWA20XwgbNIz1AqLz0M2AfTUWkeT5Z1hsXOLfkq4uFmMGxlQBMM/uoOc14ZWYOqilHh1k
yOTOzWFWLcCfZbVsFM9Zk6V+V5Ngslz1KRxQjws+0eZ+UpidQCUD4WUvGRXAoHjCpNHcVqZt3WB3
z8rZvqdatmUydp9xKd7pQ2Y8TK4c1lE9zNthTPojJ6LT4KX1b6E30B+XmkvPRd6AE5F7BbxkhFej
cincEwNPcEdVm0qbc1bzHq+4Y6jj6GRL4SntR5Y0No0pTD8w8C+VVjVeDO8gJmXeg5KjJiYKbi13
ZiAdjpSduua2zrX5LsFZWA3JYy2mTyvAj2PGnsllXNxgFwIE0dgE5KOIGmVE6fDHwMvtu8irOALx
jIGAxOBT04ItYFM5KtlM6uoMMvsMBQDG2mYNTXXnEbQ1nGURUE5gG9mZoAote8s/JbMZHzpuqMUs
Dr1MZtB1RYNRgQ2tWXM0K7r6EXY7sI1AeXupeCJ67TwfU7pzdwYMYLIEXAFeom68CQ9+0xTZqUKo
XhuFNh5Q9U9BGY/HeiBLWSekzKrs0AFV8Hl4ZM+jxCI4EDAc6za/sRH3pzY+ANP0SOeacEVmGno7
Nb1xrc3gyS351GnTY9zS4sM6mbUwpwRfVT1E7NdZ9uwiwQFxQwZ4kd6NjlndAcwg9jmb3dmiCcth
xN8XtDmCQMEZI+qx4vlJ6AyN4LEmZ0MNE43lKEDRQxRYsMNLsiSdG7IFreOrZcJxl93pj1/sVlj7
IQeLlCy+iAxLoG9ye2nq6VQbjTxxV8K6eiV2z/qcvkO/flEDNroJx0P07GDI4XkOywk27yNfPSI7
kgKwWCiHNc1yDPENSf9s5oyI452tu61uQPeMsBhiTjZt7ItAPVq5xUyYF982/ZU0dNo4D4PWRBwy
qU/Bw9EqDyWIH7IwuTQriJkln5WtqKMPff7u+8DegUV5Z3VVrVwLXHGsQHZjrRVIMHivgJdFkLkO
aEjoVc5jbCSPBYeJhHshLCqwb1ljshLj9oi41a57DtV6K3+3sQQnYaWKaObUn3tX9metz2h1jwER
Oj9OH16GHCjJwgMeLOedVqytNferbgmVuEb8M00ctVAlV6Ye4Rut057a7Olse/0pKtw72JyQsSon
2pR6zQDd7oCeXWuNJ2+unLUXezwWuvgZevQOpxx8itnhAME6OhScwJfmSGOA39vOYudGJCexrPFU
wOKCuSMvWGBwNf8wtHDaF/pWGPM+6/VrAPGnb8ZzSScDfWB4/Az1VBGcs1rIncBZ0BOhbw8pNSFG
dI6sdG+So95lhg5wF+GhnInymcxAfs0d8qzUjVUFwylP9f1g0jPTG49t7GGylGQhMB/gtnG3whZf
DVU0uif2ujmSfQVFolqmHmfCqCjzc4faJhMILcZBKewOZpU+DCalVXZyN/GbNV70FkD6pdqKB2RH
fH9s3wlgE+I7xUFvrTENxL6+WMiD6ZTXLYLznD7T1rODvfpeV+CoBcIW/nVhL1PB2DyWBbaDuon2
MxQtR+sHIrbaU62DdRmgeDVsBo00feZu+9gYS/qooi1L5tYLCT+MW/JOrzxznUiWaHOxVqX2UC8t
NpIsVgD5cZU19A7m1p2ycOUQL7l33eK16bAucBYpcGJ3+H12s036R3cSDATgOjiJMxrHq6BOnHXr
DY/okC9Oan46wfjdpdSNxx42/8UuXYiKIj8t8FMQ/Ye+BouVtzlaa4RqXBy1ksxv1VHKmMRLd30P
8UM5TzGTPKpW4MEBASo8hlQmcQh6hBc6Lxmcal3ln/RT70KdXeHc2zgCWxxGU7Ny1MxgFxfcuFrW
LvPdHFILYjmPg8gexk57G42YtqyRou8BQ7luD4cKs+HaEJKzDKk82sy/2DRTANWoEyf0x5Q7J4z0
AosZbAxSuesJvGAZPrHaSNoJ1hvrreWVBph/pwwPWJX9icnjWwjewxRfIqZUhOXhNWlFc4TzH/p2
Th9iUpUXzZXmRjfkXi9g/WFj5yBXatCd28bEE8VjHxoDUCIdmCAOnrOXtW+0+zYcu1IqpoZuGXHz
CD6qDpqvzoDzB2ha4rcwtfNgJ0eqH7bMzAjvsGsNbgZDuaV98TqI5OD2DiflIvlsw2UosObXIb2b
bN5ZcOPBatRrC4+vdg4lNh9n5IBsNHjK2JEOOHEl1FoTcIoTlK82Z6Bhbs9GZUGDLtXdZMryIvTg
4LUYjCxh0N3JhVHiAPXZKhHCyaZHI+IcZY9m4neXOY9vU+hf24qqJ0Ki2YrsMx+W1D2LFK/VpCHy
Z/CgCbFyR9NLIvlFezJltiYMtq77oDsxtR3mgpdXznaLO7fYWrK6bTL3FBMbXLlOfdDG5RCbxOB0
5nlZOtzCRqBAmDY0i3crm3p6nfrgt4VO54cmHqt+clZJNFkHw3wdsmmPDzM+hKH5UXPHIPbuhTFb
BgA3W2Mqwp2k4XBlyxNzlrPq68VjP20jBSUE51tgNN02ymF2BcNb2o43jluf7bD/NhvzytpaQGvs
7+AkWRAyBuxrjb1zLQYmeIy7KCTdFDekSOL2kQcU5ynY1wHPQMx88RYV5ibi50ggrK4xLULomLOt
BqcKQnzx1UXe0+DunFzHNOkSXnIiUoYXyjhFAhuJ8nRAdmbw26mWm7EN6woD4WFw+W0iXAY8Ob7d
RB7YJYcb7PT9yhEYuqj64G7b1nwmQtzf+ttM1bVf6XTWNohLc3ayOD2vdRdgW+KOPpwQjjL5dyk9
yi1DbwuHFzjHEab3OZ9sYkBk+n0qMNK1Net7EmrWvgQJFs/BbVcXX4gztA0vmU0COq+Rlmxyxc8z
kiJzWwZJp37v0cfWrqe2HkRgXO3RM351zrbRpNZDZB0SeOJ+4OnE2RqtZ+M34opXb6E7YcRILx6s
102d/mSDcRoLmFmuBd0/rzWMgMJ8tykuWhfMAL5pmsTzCbTZJF3J/UQ7awh+D8SSqORKYZJZ+4qF
1eo/+u2/qN8ubqt/qt/efISYrYqv/yPg/vl1fwq49i+TRJInDd3xLMv2UEj/VHCtXwinqLEGbSKu
iyvu7wqu8wszFVAwzzEFTi3BF7Vl/4cPy/5leHwr11kMXJLf699RcP/4gf5BwNUhNYG5xNjl2BgO
DesfBVy2b7K02jk8kLmxoN77zoRuG8aZ9mJVOgE0s5aHSlnBC4zCw1wDbEsoA1tDp6KxmAThRkcs
CnqSOIZK6YtfSJ3g074NN2Vq0s37VsdDmSXuJ4TwpdURd7LBZJZCnS6tJP8MHMLvNd+SI9OSpTWP
inIcAlDK3EyJzQ1QF5z/CMuTp3a6g00IjBnI47Tq2LBg649Zb4xd60EKFKzYWJjCfClWeL+yQx0C
qLekX9jeBP6JJJvbnqiK2TZ19CQT4Moc7CISmyozN0Ei9+04cHQ1WMaRNt3blrNuCByvwqY4uhvk
eLaN+AY2WtzfUONBlqLSNfMIotI8WoFyVqkM4o0JqomAgRvZF5FRdyAyJJdAxnJbJN1HOKfxmbm9
RxkPQfaCIV6FQZc/RakLla7HjWZEig63JIJWNfns4HGpxkrQAUobNZnU4eg2KZA56bX7CuZSQQoR
W6ynpSAcZHRq7egS0etrpRiKRqOrzkUFgSXM2/iWE6y5GofwKzIYfvtOPRgZOXc9HIMTd8wVhAPm
BaOdjjK4TXPeV3Lyzv1YoBwlgIhiSmKE4gwK/AqwlOXgIvlxmnjL4k1j/RxGPlaYxzgvzjHHwgO8
Nfb53Ys9OjfV2J0D3swU6YZi4WRdlQgOWuQ+agueTZjLAb1Nr5O9l0IyK3b7oKW4wK56CAjBozA7
ztKDzx74FKbnojRT9NrF3V2DARs7d1/E/Es0MY3AMvSruv8qAoVtKaZ3kLUucTqoGRtN5JCku4wK
i5S1WuqRYNBDnrt9DuXVekZdSTkCoZxC5ahJnt1imDaYnSQiTi3ePIeteIqI/9KUmNyAYuQnpov0
RaTjTdilRy/V9k6H1wrtFIyjdXQxpLkz9T+5XdOdjKpdEr7X3CfFW30S3QCWDBqOC0bHTx1W+6Ub
f00mPHILzjCqARrcGJ/KpULCAMDlxTF92o3C+nvqXCf1ZRQswTdIdA5Dgr0gePvyBwml39MzQsQ5
LByyTEtTuZ5+FI3T+50kftgabymK+2GYCs6GEGYETRhYo7vbsn0P8yzcJppcpIhIbErbOUf281QN
NMfkur6qs7SGmNdfAFkupeCF8VSHPUbHytjKEtthFSmurKuTheHrTO8mHc+kU4KJcqcoHo5U9PDn
6XSiDkiPAeb03ONViEdP8E36S9cghWSN8zuJNDrVxpZTk5HHW/rpfjK5oI7o8sjnOt2T5l8aef+Q
97VqByuMoANgRMR7jfCGS2euis51AlgOCOdoifes0G5H48ccXB8KvfkZ2AF9xxSQ522HFXJwuAl2
ABOYZbe0lYDdc/SBfj2joMRAALYvrVeg4sEpAtGOUhlsC3wxexqCcQaGKH5jqv1mBmlReZNpbRbn
HKDePs7HCdbqENwm0OISJ31zK3I/VjGhTFnyOphlfKGuVm8Ri4IGMVnrGwhFQ3QcR/j8rYRKNsbT
KxBNKm5mRKTpYjT1Z2bD9nas1hdtitsE7DjNd7BBOgidefoADds+BLO+dpKA1G6Wbqwc2h+btJ0h
51OSYW3XzCJbg+N/Bk2UrDjWwQmC6bGxkinDSvtBKcuLylhdtW1HkXlcQSHIx3LX6/FGLYIKW3UQ
Ih3OFw0Q0uRINl5uy+tlbjn7UBNQfLalnmB1qH/akCGnw0REi8d4jXlKocr8Tk0ILRnOwN1MXXSj
F46PZR7Y6ohxN6LlZ86/YScHG1Fi06xd+Oe4xZqet6s1gOcECVNoDfjjYECF74jai956XP7upjzI
WLb3fkW2ntI8Rf2B8dsV+p1n93CSYr3CJTFe01H/LjOaMPA1lWwuQP2vEpeTqCPFgdZ67EEQtHn/
Dx5cRdT8O9gJ6dPoTe9zpYxbw7a+IcIgvaio+oyq2uEStvSzHo3E7Y3Z25N9O3gUlzxMjqPDk5x4
30hfaJQf0CU44RrodXnFaWVD/2nBLHi3zCbmbeiEt20wertWSu34xy+znYbctjH8pMNMB4+R1bec
Q0tA+tCxZaP41+WXPpMvabL0SFrYFEGG6g+DVeZbKsBgk9FXwAVoHAaNFQVsOu1jDm5sLKIM2MAl
8150N4VM3DVU44fRtFHqU/rrYiMPfatuNB9ybXSNM3sEBFe/zbOV+Ok4peyKimi80Js+XvKYg4GX
ugWhDRxzXZKTbwzBUF7KvhX7Mu01ZKJtk9baF4Gdgfg02SFN06Yt1MoUvMlYX6A+AaWBD3M0PYkx
Jq1541XAwkZYw297KcQdIUfXYfcA3IRgDcWS9+2Qjr5gcXcMEGZPLYcKrJ/Lbg9wo7cUFLk8cvNm
wNTGFpZyhO4m6qzGnywFOijGONN4dQcdb2ze80y/x67XP6Qpt9A8Sy5/PFtAdianMOYX023lkdVT
WpjjPVqjA2Rw3EHjAf1mKCs5slPZVLCtSvGhFaW+EVOaHUObsRPOLVJHC/yRVC5abyfWFhwc3zOb
6mILk0skcrGnTtlG1+3xx9uJHJ2OFifuqX3L1c8KiazXLu3RFsiV1jtcXW/O4gKZjOSgxQnZmHL0
Mw9vZMPm9V5mOCI5aCVxJQDIts4xchV3ArrHCcbUuJkhreT7NkhpDaKNbi26YrpWJdUlqo5euIgv
QsOGhEvaumRE7rezxtseJESmaaeTJyjGgU+AWONJJY1rHi1F7QtTKShixuS5ubgpISLaSJj2mfVO
TerQJ91n14ljMb29UedXdD34WTjN19bJS56IVB5jUPa2NqbyMyjAYGl/tlcpTTKXvIq2PGCi2xDb
aJdrQFkWT2huynpnkTCNRWvdYKCtb2QHRt+sG7Vmiao/lK3D3X/GNT85A5qnTOfHkRoon/44774K
AD0jidVXcmq+3rc4dMk1nx3Tz4ki7BKPEJUZzfir6uCku3wHvV1yUh4GJFr4qCEYICAUL9R41psg
EGeqkVyvumSRuinmgZYPDXxOpkcrnRLIqYNqArNElxDv2AvjSgiQouraXudlhZNtLFh2WhzlPA2Z
E3DKyenHCwLpvE7CmExBW7RrMubYRmt1k/VnPE/jGk/Yzho9bHu97u5DBbRSD39PNkMue1BgbK7m
08fpNhaNBh1nv7BNH3TN2OVGeZN3H/2QvqFZc9PNrn1uOdsmAvUjI/fOciTYk3g+dhXYTRDa6SqI
aHYei6+kZoFN508H1ldcKwhEJEbZeuTK2OpNO/NSew8cZl6oJ3+kBnMLev9IqyGbtmTa66EW4kmV
AWKVRgc32ghrcqokAckbAUWtKjow/1PPDnUkMkW+S3V8iPmQnjKn4et7hfTm6hPWTqjaVSqzfVg3
n2mYZDsz0QBDNco+EzxmN2cYxcYtsSuO5iDvVTN8STosIr38GbgZ0grDWzBR/YiiGVzs6v0/s/a/
MmtLYZCyYUhmpOUfTMuS/yzkdP74+kijvw7d/+83+Nv87eq/LBOPkmNQtfEP87c0f9kWUzm0CQKl
DOH/O35b8pcuXQRYF5cUSaRlZv9z/LZMhnbpCvxYlsfcLP6t8Rt3F9/qL/O3ZvK7CGEZLkLDX0NO
AndHauAj2mdK5lscpcw/cZFZt3bRgkmqDQfswNxW6g6nDiFL/u/biVH72Nlz/Fl5EcHXvoJfA+7S
G1lrUF+x0gnhn5H7868qyaGxz/S5sAwbh9qPEmV966knXwhytlcJTGJcyyR3dcbjuSSoWIWhho3H
DQVWCryrHMwQBtNVgwEZYiG72vuWZeyxDaqAloas2c9N1n9JR0EU1UAQndJU6d9TFKODW9kgbhRR
mZbAjJWctHjGq5FXQjENqmn0ttG4pCjbuUBM7SsjqY+GTJx7WXgLE8CmNn3Mg3w/Z6NBxwX9XDAW
y5pnYIhhaCRNU4a3HiXP54U0+NUw2mRbD6c/9BLRoLfmBVLcGqajZHaN8UnbiTV8JrY2HhEEMUrm
Uf9UhUsBmRub8J4D/VEIbC2aLMDKeTMxYlPv1q1iKyOAKlEFMbKaibNpWZuK5AfcR71JmbtwUhRh
jdUb8MiKuproU+8zI9zpARaEbWY6ZOCpU5xPleZYPwWFCJsEKtjCPRaEOhW1UlCZtPrTTFv9lYaA
BPalygUn2YzIGA7U8KlqDP6v0GvSKz9+fIUeVb+xhoY8hqm5wXa8HPuTcFBP0dTF23ZU46GGVslQ
oKT+5PYGHX+ES6cUk63ZvUIZd+4TQ9W7Ku8z39UHe8tKcjyNekjDEgQHOhltmAQ+9RPac2IxyiZF
BLGpa6pu55gA2HIF0ReajD6yVGQP9eZR1vwWlbMp2eJBYonJ2ayNHvUIDuv4aA8laJNWdBzS3Q4I
kwx691JWDTtGWQ/QO+yCLlnWbzm5Zqf2rNspq4FAcSgmFG+nDYzQ2Gk1/aRmQCqrfKpLsUmGQrO2
uZjlt2jGngLZSNo8HvPEBphIaxC2Kg8y2qqzm+p9xpJ7SnPV7jngj8CY1IjXrzVNe+SlynJFI6Bd
ybUGnpxeET3EqNAPPX/alltJss4oPeDhz+uZ+JXHdpVIghX80FImAZhnZvDN3rK6makFYqBPrNC5
1I23sOJ45ib7KpLjk0a1EtfXBIakTav+O9PaaaQOPh5eei/CqGBkI5s3WVE5uo9yunH2FJ+EN4YW
lyAUaL98H5wgN85JOY4fMDS9B0rM7cMgQDnp2MEvSTF755lT+oZNDWWTmQy2g1UxO4ZpQKRCBwM1
2LOx1hGjT8Sf2FA0iws5zrN1MojPWM+vaD530VhiP2P035TeWN6gZkwXQGrhxlXTBz8MbjkyLLRH
BwauOB1aRw3PfKthL/OFjqujoA18leHNtAoTCJspWsjdtPKV1hC9h9LsCDPbb6rH+J82CnJKrjgK
ZlA7M/z3uNjqYd21fe03w1D4+bKCNtB7Njn0pG2miWOladw2RUkvRAQbuMZGuxJGeRtWSbphb/yW
Wk29DyJAkmUMKWsyR3tnVhATm/nSZWrvgh5ZqwHKxcDJjwlgTL9DLcjPWKrAkvAZlW0crtUEuKzX
rHvPBRqgFuQ2QkS4Rp3L4d84d5bFiGQ4BFBjCgHbYKlpL2wiKW5pE9kWEadmIzV9YZJbizqlaA6s
x10VtdZGNVDiG1uVJ4Qug/WfYR1KMxdYAwDpA4yHKdXOT41FLWKqxvPQilvD9Xy7F8fZGhFGJiSr
mBV63BNng/tYDN8jHAvIB6BwJrjWk3vFzgO4D61lNKtXtsdfkWbeOPR9Te5IZMo29iAKgB5Hj4On
cXcQM8otUgNQebsjdZlKd4uf5dWMzMvgFvXG5gPUuePVoG6FCBhyA6hjNh0q3pPm36SB8NAHdW8H
cXuT6OSgam6uOGPtXt7XtfeqpnwbGsF7KuFP8XGk7q95ttzoIjxqGqCk8nEnrHbEgIgicXILxuEw
9huDqD2GY3600d3FxLFW0jK2c+h80bnGWsa3aT/EitQdW15Y5QHrUtrRloBNW8VFOkAL4Co52SWa
dVRsAFim+7Yp5SqNvPfNLCg8pE1ZUjema+yDcszzS6dIdUKzuVINmtOHjflCa8w1YlMW1jRju/TU
cRcW5bsZkM4zoXqv6fho73lEX8umuGcU35OUyHeTl2OkhczmZ7KBEtwzvEXRqcc4sQpmqtjiov/J
k/TRYFE62u+ZpGK4aiC5DYLZVZkMN+QljVsJQW3lVPx8hAgo78rlsANnITe9vTzNOzhQPEiIfthM
iqi9nO9rk0HELtVaNam+wWVIHIbe6QstmdmnE+n1KYBbu3Ynx4CikvTL6AnERdF4SCdyeZC69sV9
h5AVcsFKG1jP8u79LnI17UzCHqNN/ziqV1W9tknA+9YLjxREJ9r+w+z06aLnMPh6GYUXD3UXa6Bu
JO9t1Yy/55nSb+EqubN5bQgzBOMpEkX9MniwigA8BcMhLPvitQRjt5FWBQMERWrJJRcxMJNh/h/e
zmO5cqW9su/Sc6hhEgmgQ9LgeO/oOUGQxSp4n7BPr4WKX939DzqiNdGEccmq4j3kAZCf2Xvtg4XM
BLlAbARHaXRk9E7CjT/jSOjHNPYgQdCupW95mMXPBpRgfgDXHutNkhRE7XVmgw8zYhWYrUStWItz
weC+YPU8IPQKE7rtRFa/2rJClMNwtX9nqKLne0s3ajkfGejBRmPwCi4jyIfkmXf9bz+Ni28go/JZ
iVay4aX2Y+jQ1c2bUYjy3a763sPTNKtSfX7ODYvP+lGlIduGuh+198nDfrUhEoCpG45gHM1GnDwm
01LRPcTpNi3RloJeCeNR71e5Z3NwFWlRPAIjdMeXONMhXCAsb6xriSX6nCa5/WGlcSoYEREO1fR5
ypQGdOEQBuGfyszKs0siwqOdxuQQy8xhNY3yhSV64qL98YlHSAMuMn80YLAHuRPtRK4T16KRCdqC
igBVs6zHrGKxAFe72jGiijaEXIpTX1bWtKp5XTUkvNJA1Vm2TGwFo+YBtMWjTc3g1SyUBXgOYaVA
nL3PlSN/jzze/iCkM05jMoG4jdmUogxD3YWnKu5fshoI9bIQXXVPBPLbBWNBu9+2pmGfZKCbWNv6
hgTehhQXYN2ljYVYH1y9WOqZG+0npQi8MZBj361Gmm8uuDBKid5BvxRnYcQcIU4/YTAJIGfCnral
rNy1VbncHNBV9D8Mt2B7Rcxl2bYY+1Tg1a+I4GYc046fKFDshxfUJqrnIZN73Bn+exRAPkZoHIzX
MpDTfmTBNqE4EMkNlZC9MbmBv8JCyx8Wsbb1qo9iHv2Bzk1jWF30GNHvFSuhsSw3BrI7sMMb7Jhh
pRneIho761objgIj3ZUfcqB8njln5ZkENnFswxb/p0i7/JpHjXlvRsPFTWEG3ZMEYvQkstR9QHXt
T2UpDd5UI2puJMwMO40MUJQALNq2pLDMtDFKuGPRq/Gu5zqi/LabToVXhe+G4ioE8ma2nyPWeFqW
NjwRkit/keiBH2kQtv4bmVq8bcIEoZfZNL+GwChvUmGvRGNDL5BMKO4MUIvbwRi7c0A82JNXSESi
5lS/TLbpfGYMHMdlwSboRUIcqhd2nwW//bAKr5mvWae4LYHSZShHTzlHLNcgWXGEDbbtB3hRHiRd
5T5BskXhirIs+IAMJLhhyxLjsQy1Ty2rIpYDsPgvpRfLbeiWuLLY5DBOIGY9dW2UVVFky4sTNOO3
N7VMjl3bymxevd1AxqpdNQtz5x1aQ1W9skgpIVPCHse7O/tPHDCJrxPLYgTAefblmeyAFuTBDg+i
QPtX28qdB2iLHAVMZQVbLzD7kxGwalo5kV8j5bDAxrSNSXlutK1hLMxiUNA827CODk7MK9+2qq59
9jxeMK6ALAwaPmXfeU60lmFmMMFIsFhQkRSHzeFgwWBEWNt1dQ9T1VdPUeDwaIPX26hV13s12XqT
PlkQIisSIvyxrz96BedxxvWCcNOFPxwidtjFCm1wuG+MnMkUQbOsPymAyUG1XeORdE7VLhq3xYSR
YZC8Bi5PJyHC6oGuSXy6vtE/TCtquJrsEF2ORVh7ZFRuumjsJjfXFEzETDpu4KIxpPp7ypLWDL7s
UsOvYGg08jdQIp2Pv8cWOyc18bclCZjnBZe9a62KLgXkTblGnRSPyCApAyfc1Tk4x+3k9VgLWMpG
fxCnO2I1Bp3/0rat+V2nYfS745+p3VBHCMNrkaLBhihUYFyO43IdaWF6Vh0hQo3yxhetkrV98qt+
uOV6OrK0Y8Fztoijo1YdiDqlyIebB1nR//Lozx7k2xThmiYD8GhNN5Riv5eUeU0gkrXnRjPbcuIH
WkxdVWwYM+TpChgtGQ9VrBdflleV5i3ugnSdmOGIQycjK8NHJMkytkAgqJc11k4uCRN+WhXeMBsm
hKsGlb8agWUzYcOMoC3TZrSJ5AlUzfZsmgAHcJLyMgwK0VcfUXa9rt1quBRpZIK7I7pg6QCfQqqY
DsMNMXJ/rXI/zeCfJOXXGGAK5wT0WZDW5MLnANCoezxUmAWefdhmSryip+XvU72FtwburLbytcxB
ex1H2nOndSTQAtLGF2IyNDG3yuK7IQmtf42p1ypOeyN4cAqSu2lRqR5jOrQ1dAX3Bw19ddKR8iNN
rouvjISAk570GmrRxBrf8thKN5gExIHHlf5elkOyQa8Ip9mwcHFg66Xrc+uRIWsH3DImAmI1gGt4
yHkF4xfBeK4tk0hPrSsiUoRJx3D0Cas7sxpKhTRmn50b7Tpo3Bw4oettdfRSa1QfTBubpP7kXfa/
cDIrEJ2sPjbkI/QvQVM492AyGgDSgxYgXRAOKL/Bv42hMj4iuBo331DZmgE4IUiN6wKQU467l6yB
jwMb5MMwzi6ewYnsLYEl5hsaRZ7egSwHFIxZS51baeLK7FbjvetHifivc8eNm7BYs7nVd5EGSw5I
KcP1xJhgt/UZYLwpyHecNoL1DZu6dHR1ZCMWAQ9RP8VvUiXt7yII3Q21j7xJtLpPHEcW6wF7fC4a
m45HFg2r0Fh2z5VWBjT2LggXczKLekFZ4H9II3bfYwoWIiQRpCwa0BHkT+d6doHYH6K3CIkko5mq
0dW5Y7SwpJ6cbc1q6SRC6wJFBEGWnxMvzh6Zp56tZxotauvs/SwYm5UPTfXJCvLgNYy1/urBZfwl
9VHdFITwP6hlWUd5MW2Ew3Z8Ln4qa631wngrTQjyS0z+ikl6Kdq9yJx6aQVOebdlTB5B3hJJTdG2
Szw08xRNBkxdMR01HbCwT1LjvFIs7LObecNlKvjNLGpOnpBm2fRuka7SJx+F/zM4E8zqY1sSh8Qu
XW4qJN0EG5rDuSg0A7Vn2iNG5R0E8ChFF98KYf5xnBpbkoOqhxWgXREaIGawTAu1rkvYwD1SOIev
kuNRrVD7gbOIjNz+TMQwLv97J9r/89fwv34V5VgjG1HNv//r/DnYldWX+vqnT9Z/x8z39nc9Pn6j
+FD//q//52/+//7hP2y4z2P5+9/+x9dPNhNwGlVHv9T/PWs2EVkikvp/M7iuP1ET/hOA6x//5B8D
aedfsMrqngsmV+oGw4j/FIS5xr8IXTBvEY7NNh6k7/+eSJvMqvkiIi2ML0yRbcbF/5hIGw7MLtOA
meVxJM4T7v+KIMzEC/xPE2lHSHK8mHpL3XItoaNO++fJdNRR1opCTXgKdPLGOxks+hKdQZOZLxqe
/knhzaxJQ4C0J4ifJSlZ7XF9bIeo+T253pKsckp7HVObH+WbXifIOYvCcpuXgGQd1e4VM5Cm6c/p
+2w2tVubPtPVjqVCW96EWPCE1qFfYlOIqdDZ5l6/C4rJWzRpgN3AB8Bt5w+jJe0qKVy5jP34qIr8
3FTBS5O15oLUgifqoYi+WB4i9BicGjOQcPpoA/HRE6+yqeBhnfLOYRAxaP6tDeL5/EC1SVoC/4Ry
WvzxmQ4vhiedUcUmClooBdQoiz7ej6Q54MGItF1viVs2Gel1qne20ZkUkfiQXZ/joW/2geGg9yQo
lwDaih1r3FyFV/hbt3oN685fDZtIc6K773rfRAFWrvYy1uzkCxu/b1MOsBAVAVmCdEzUCmjqpbbE
k+WuqUbtVRu/s+ff+D4iXbcwrIWTkz1GCUDOTK2/kjX7YuGEyKv6Tcn82a77Hzs1zjnLxZyzqcPn
unMrZlutrcwtNEVaqYxRN/P4ngw49sPEfrit2f9in3jVddFt6kErdx4qhWWQdsOl0gmrEtOwJzcm
24+JreNKhPvRxN0jbpvfBvalQ5TU7P2kb93KxNWZ0LvyFDVGh4iiepRElJ2Vqx+sME7OoUcYVlm6
LlJc+YYx6t1IQbkwGCvWbVEApXHg8iqRH/xhMvau7zC7R1yzaHTjs/Dy+HmsvKVKumCTGq1+IwtX
5+okXjkYhmvkTwRsdBwDKhHuMhJTsDHH4LlzZHifSnsPcX1ioCyiQyDEKo2JgKgtATC5BBUV5CSO
T0NRnOqq8XdspXMsYShvldKulsdofaqQn/ntJO+dv/CHLxaNGEPaChiH6lBOugWxmXrBALb79rO2
W1P1nqy5E+05xowqX7XCrld+PdEQ+qnFRsAgKTmzkEpLnMnZkRN+i/Hom3DCtSNwM9WEa7gMGQJh
XluPRLGyf2LqZhNfgVDNkk8jzQQSAALgfdLrgEt4De529im5dJy1YeCdKwIFHA8uBZgiewcRr4Ai
jHRklPanBHa8MTuF42N0wahTccEB9j61xv7UM76rVtX+osEr0lY6NneMYAbBln6h3QI4rlZaFxut
dg/ACFeidL458bbNaH1WgfWJYHRcQDVuqUil014SiysgJ5YgyMPfLJ4+aPkP3gwMYqQM6Lf07+Ak
fYwdlNfxSxn/9Fn8g9YiuZUtfCfXa9e21tRXfYQdZw4Oc3OBEn3K1MEgoenYFFa1mccLGmEOCUpx
7kySG+FRI9NO/OBX4D9BTX+F8kJoxTSdDOhXGzZAJxOG6kzyLdc6M5JFiCzoUdf1Dz4Uv7DkYnI8
/1AZLsGIBHisFJu7YxqIh2iBd0atWTNyJaunpz8/9Qwk4qIANCPieGVqEeWVXv4EVStuWgsYKEYt
i3bGd09dWXinv/+VYA4FQqz15Ck0B3tWALXZMTGj7HdQt88Fkrspr59yLdj6DjhDroe3IXmGrzf9
Idh0UYnkEhUFEgGbPGGzZ14kSUY7kdDrzYjvfINAnwxC6X0jDGsuU5d9DaJSG13zSPvqJA8npxzR
Z5LugTqhPExywhUyWuc26pk2j8PeYNe1gLsXXhxksOseAcAh4xVbWht8ojRkd8RW3miUdiEZdti2
voyWcsxJG6Uz6S27vlnFYK7KOQAgmEZvAe+XEBb/3Sb/BqoMjCmTFKMu6vQj27Vt1dj4Ekf9o1Rt
8tKgsZf3IKiMb78fBHSIargVhl0ee8UQ2TTcYaeP5TcHaLZrSaxb4gLw1xy0301jT9dmnuWAlpmT
FHleDzU/TWT1NgAK2zt6mnEzy6E79Uo+J7VhrDvQrkeFfqJFwgpWH8Moz5ajo8eg8WzCfRxAawgR
uMqES6gSC4BNw+ZNle4Fq0e3T12JAbUOfhyg2AtzNLt1RbvM4SH8bZSVb4lr/Wqs2N4pN9uJWv/J
JikYo+NCd+hP4aV1/k7ZpHNbxtGwmvy9a/lFheNI9J7dHjRGPAG/Sts/OJ31nk55y/POQuRsVZfs
EBEASxjpQKLqRFlZeC6U9V6+NgnzKZxfQ5wNOGysp6YJUIb2HUd6Fu+Ul1cbh4feRe+qXddY0RXH
MszDDHl2OTMG9IiFKEketFUdjxtXuWSv51wmfz80JvHmA2yMXTl4zExK+0tS+i1qCanWn6Jpn9US
LLQao03cwy0K8P4ygJfPPcbFuve01xxRseiVv5YhSYlMdLsXAuKtTc/ycv330zCRw1Y5ivQcBCsr
vpk40vS8tWaSnulwB1i8IfE4lsESibguQjHBMvZHQkeJgHPCaT3xLqxMz/zIEkoBUPgnZ7LglExf
Uuwq/bvLEns9tE25QmCKMbPTp62HZSbRwaBXMsKwmSbf5QzWAJHCSWkTreMm+DqS+J7o/j3Z6FP0
Hkt+DzCmAQjnpIdodxwsKyjmpF4LKBxGc+14HK7YjN4mPVqlltat1DRiaxFM3UD2z0GbsVqy9mrJ
sDnzewIoQRjGCobSa5QFxx5OcLwtbLVrlH9NJ0Q1VtV660aPHnWxzC0daW9ztDUd0tUU/qANkihX
x6PU+GNmxYQhk2xvvNdpc1K2/zJBCK98EtZs9jx4y/oBlqhFqWdV+aI2p/hUBbGPGLy+pCXLP810
zaVN27NrQ28bSe0Y1olxM/SCPNv5ZgxMtjD4g/dm7rp3U0vc+zgIay1zWsLKLXnGXoywsr5qnxTY
UTWzzGGeRkAVXMLyi1baNMFv8hNcmpQXxEcSRi29ftUS07tlkDMnKATppfJIQ2ynP8mYJvuuhmnu
EuG0LgrJMY6nFXrU5J2drHuFr0CgHxWX6F2XWPvyVLvxfRL0Z/yvvPfOevLUTJnSa3tptpCvijqL
1tD5h2MUd83N6yeYD3MTOLhms+VC0RBHhFsUCB+p21iboo9SAsAQ1U0Wsy8gP+LIzhDzgq79ytue
5k2JY4HabzPW7GJxJLMOiJfsaVqSIq27ydj1EJUEAEHjJt7Lm/Q1S/NxbYZDfjAgCFp8jXcRx6HE
MpXFuX53+tw9hSHDHS1sHdTd08tuE1JefZut+mgkRb5DovZ6Kj+60h6/PieT8sw0yo/Gh1ZhxrX2
rMEDXwOal1oY3Huiq1YpxfOb7rGNJ09XQ4tMUmqWM1sYev93muZfMNDMV1vZC8hm9Zr9cUg57w8f
IcJXQ2Hhdlr7MpQjem8dWV2WYC4YtFg7ke3zQBP9zRPyVUMRcg0bUnGaNt7HEwJZrlVzUURp+WNh
IXP9svgOWFUsY88HCNJw5NSQOMcMDl2Wx9pXHbVnb+rclzb22l3ReCEqBm6AKifbs/eeTKX61ybw
JsDVxAsRiWq/iQgHNlDJdtm6+k3pmXpxnTDfBMIhaxSp2CoHi7IdKqvZUSL4y0RX1nOoJvNUSiiU
KYOIZ372S9YEzjHvwpOOefxlGnPrNn9mdNJ80XmK36px3IXqkKRuf6rb+NMdLB0NsE9GklYas1hu
JHLER+ovO7fc/P1jciMnNpj9s+bE/Qpnu79yIdVdJy93r2OuRcdEZde4yV4JNDL2A9CeeVEOtMap
Be4DSJii8CCoNcW3PibV5e8H28DEXvpXpiM0VUO96aqpuKn5g6QMvwXoNjxREDIBKHYyBhbihUUc
njpVQ3atNeGw9Rw3XRobd68vOIrSHqqmb0C9aeYgCuyBe0R8apellSSQCsofqdf+jgGz7kXcL7Xp
rEqT0FhCxBizME50hNYukYiqZ2dEUzMOvrfCM1pcZYHgYaTIGQrV/ZC70RP39LtIcmo92Bq1GOTZ
KV3jpnLsJqb+Wvty/MX8BdfLxa5qplROcyiifll1qmBuRdKq38hPp+9Zv8zvVdj13za64wsnmmdU
d7vM9T1g0k7j8PahA8B3Fmv4AmrbSIxRM83XHjzy4CVqYiGia1PRFpFEn7+4KnmpBX79LMVKGNdJ
+mV2X3E4WYek66c1GkZx8Mrw2irpHESxjOJgr8EVWTlO7Gw9D94UwuLvrAWQU5sFhvTWI2TZauc9
gXPwRX4fEvbyLa2DQHujRs9ajdBxgccA1pRIBzifEuNAUsfk7ftyGE6ZlM5KhQ8OFfaNbWYwIHU7
uBXOKeoZuA+TC3trVPi6HHPnYrK4KquCDEH+w1KWr0OZZh+hTjQXb8GjxmN7akzWqDrEkE8QpW8w
RpyHrOr8xKLaY8rr6Z8tvKksAoRLsId31GuJ9Xb++27kbVNRFT9zq1TmkITtwHwHk8qjnKmq9G6g
u+lNWShrVu6eLcoU3DHxzrBmXyVYm6SyktVkiHDVN6++AwNxQN6R4c4HFJk6G67jhcDQAfUg2AbI
UZemGuQuzQIYMKEKt3Ul+HU5Tb5RrTU90tZNIVJXpybZkko8F5wEpIJ4WSMgjNdhmozvhB2yBIyb
6iKd0HqUEzO3c5S15aUxp/YSMf7YMH0Hza86dUFAhSqraO2Vl6BmYWEyPJdRJO4kCiC4X8ZVa7w1
hTKPbhTk3Gw0HJzC97SPsmU6xP291eD+dfq81CIS71ihBTqqHFps54XcExMS887IS5wbEJe63IxJ
j669raOX4YuZja+mYyRPMP4vQ0i4Biihdo0EYQRLaFjMUEjzKEqDhh8+yz5T1npsq2wRFxnlGbap
p7KO6cMmPd0oio2F0tpqO+audq6xXp0tGFHzDl+w5dLYKvlpc2XcBTpDdMOmrHCvtx1AdaQrQCmo
fiMr8J5aPXznHmfH/h5xWD2MJjVXUYZ43Kb35MkbblmrB+c4S81tNgwfrEE/nNDOiIaAASsM71Qq
Mrl84Aao4knV5PJHL95uGVAl5yx073U9qkMcM61nFAMQu7vBAyq6BVJ+4BkR4J66HsQhVklFjZEX
T97o5E+pKI92e8n9qfoD9jnLEMZ5RspCpoV5zI9M9Erck6zrQMMhM+Z3Yue7uHKA1eHUxUn9bGom
gRDTx9inyQZG5Mc19c0vpklbQyA6SngvE0ADC+gQRFDSzMaW9wHNESBDRqYqL/9P7dbBMiK3WAVf
vczUBbr9sCF1ecKRXViHKSQUz6/C15gHc5ll20mDFBuZYEub9u4TKrjVY/EpNV+smujijwMmNbv4
gT+hNgSnLRnXKWAQHcxkldvH2MAL76uwWrNgyZ5HkXwa9oQhU6T5Tuf5fOq3iV17V4Ra4c3HvTIl
qjh0aICOenDtsyJ9GmPMgdrEmYBcGh0qYjIxkQHVmM3wllj568h0Y52wq8OVGaUnZ/7AODs5/f0U
nPMucvt6jTKj3fiDFDdG1fuS8dKxdMc5vpIerTLlcejDeiVCwgdTU++WbYngLeuLdKvIW7TjPr64
gWGvbYKrNlNG9GpSwbVTyb1WnnpCr4nrYFYLWRnJxWbs/QgLibvrvdboQb8g9207AuWp/TINe0QV
P6GgfbdjfcAI5Z3yzJbPZccQpbVfOjO7tigRD1h+osOo4xkIzfRk1O0LY4JpkwaEgvJk5i4rumzR
VyMLuyQI91lqh6x40v4tY5s9R7D791yKDM8/s5WyyOaMG9YyXS0khF9YQGUVHjy/F5TLrrhnUkOE
Mpjnv1+KnBSTl8736XYRaa0XC7XHNa7yg1PoNY5BEKQ6ihbsUNMZV7v1NJYnGZvn3jXtb7uLPg1S
8HYiQGJnpyxEpe+9s7UBxYGmra/SiC6+BGqaelzeEZnjKB7WIUuRGL8BIoLkV9C9i9R/nk9ORCbZ
wanY3PklEYZheFCcRV3g/aDnbbF9uPHZ18wYz/wH0NpiSeYBaxIPMxHTTKawc5YdQz0n/GkCWOJl
mkQMg7XsbLr9ptE1tjBMDQXUaZOhx6KtK4xoUCKmVysrmTWXLP0KgwlZomS6QuxMHkPTfBVRd8oc
TC0SzffCmOFvboJrwrL2Qao0dsSwv4wAbroRPxLG2lupcrw3czeCZYHc8/KzTkAqGznxN3kz3dkr
OWtQu8mqMz4HNAzHhjUvSqfPIrfzSzlHfIUKwF5JPNWmTMxg1Zljfsgd9WWPQGea0vO3hQvUN42h
SYzyLOyuJLzD3YF4tf8MY7Ym6ZURkbDUZUI3wgaoeqtD9JnSP5P2lxLzcsRrBmdz5sSlepatA6Ke
r1PlDsdeV1+K3m6eiFgfVu/syeJdabl2G6wqPbnuu22o/skpWEYnSRK8mJPQUVZUAxCPsb768WvW
EAOXfTdDeGqrAq13zm4umsxdzJ05i08PQoD5EKZ2DxxkOmGmfTYRhOZuBnmoxgV+jZSFbznXKNMN
nckvPyidRRRkG29K/gTjBbLqFnc2FVLG9k2wEoWgSNou2YRE7lq7YUZnlABwOvOz6XvqfYODHbuR
HkzkQ+XNwbEdsi18c4OkyDtElkUEIZ32rpMJtB1kG4uwc5sL8xgd2qBvHMcgW/Ol+Dwo7d02+xgD
rYy2viE/qnzGDVmdduuq+GiU43ToBtbV9thoVxlTT3gNnrGCFPeVyOf9BOXPyu648vsAW5AKSyAl
kSN4Blf9Q6J3pBIC/1SzMd7FA6kSidHpm2QQGRsCrJcWfY4O3pAtb/QVlfINJzW2Z8NxtkbvpC9k
hb6QKxT8Qne5DDX/F3P//sS0w3tRsfGkrGCDyn4iEikl/BgONfmf7pXcsXWJLP4wNLfTtBSFjN8s
KxquvUeqTKdeVAuKxWtSMlnBfpwS7Dyxj54ob/LiGWHHRrZ1ctZolldEI3yo2M02KYqYrYHb8hTZ
8UfMVOAxKXNaSwHduiJodYksttuPjmk9uRqcH4TBVHaxa2JAVtkWy8QRZmpxE02fvpSVsaqMziCb
xEEEnzWXSCLcbkRSYHg0+pXmzZGYeuadhjY4lqmX7RxHvuS2zFdp1sabSM/Lpe+Z2UGfeyuWM3Ni
lQQCisrWa/Pu5mzxsDKyQm384wRnVN0M4xmHbbOkWo9Art8j2RMg0+1jO6MVH4roYJRPeRz5BzcL
IIvp5hFy5rLUO/3894M17nBvNnfPm/B841WKc3/f+7u+NMNzShm5zZX3NDYckeS2/OeHwOSHquBa
ST8dlkVimue2L1a+9YueJ7xoKRptm3jBZV7b5SntrY2KebANdAs2+/oVoKzgRBH4xk+l01Pz0gat
P5T1+MwqjQ7FdZY1q2s0U+P9rwkTTxt6nqGxd+ZcwjleGq4V1/M+ShvJbH/2nCREh6VGXR3CEsqs
SRzPogThuxxqpq6jqXN/BfastOEx1tlo9oHDOWuyg24pW7LtVNO+SJYtPJlYN4dv7YiSYxiG8NZW
vGuFbRzqWJ3DvtOfNeCSd7tNVoydJ5T1qbb8WwDEjS1WiWd+4RRJYELwaoaCyDIMz3DwJ2FDcU/V
WYP1SmG5dSMU5BX2WnifB3KfMZtGah9CmFvGeU3lbuXJitspoA7F7mf8GQQWfwRgNOhotY5FQ5vd
0pOtupCpADpSOG5R2e7Rp8Q3iFWkz1bOl+mEM+AhI1OdIdLaH3Jz28VsoQq9T99Ih2cCPhjiZpTa
Z2vmMeG4DldU5ThPfl/QbtruDajOOTSCnoojUFc9qB1UUSh9nBQMWpB0C7QXYPBV1p+7OCj4P7XH
ZGoPSvT1pe6RkgRRPJzLArsPkWg+o1a2S5zal6CRDF7wLq6b+MOfcXd4OlZ9CndJtzRj2VaoDOhE
xkUeFJhPuvLADVgfNRfMFjTpdBehHkoYmhxSDcqyWQEbNYAku0HXPmO1cVYckfJVzfN/vdS+CxDj
/F76aYOKSCIknpi7a018IOCgXheU0fu2HSEJ68kxSiz7BPztjXlIumVM82HghH+OUbsiyCrZSugJ
IZxZkwKOlhhdRtYgE4i/1skoKAgEkkszgFxrKhMGIQ8UJ4pIqxxVujQFp5CLxZRM1fZC2hHnhpd3
6wI12dqk7yAoPDo5PcJoXChg9hTe5mE6uIhLzVCd3Kk9c3uGmyRAT47POH7HgLIF3LHDBODu+lC8
o8SDL2AUa6wmyFE6LPJsi8F3boJBf0XI/pmD/YIJ8FzPrZJheONGVo1xVtvJCFqU6vG3kNaxwyN8
tUmx2jD/PxsheSIa2q2danEwGplBfkFMuWN1Y88bgC8xI1oJQ3d3igBfMOeLIWK6xdXx5HMF4u1S
0GoWPpOqUOd09eqY+9GCCdaYw7c0jPIh5g9Si9xVLcxDQQ4WIpNBHq3mDzTVeTMIPauazaeUkFc/
77p5+FCxtwjSLdCu4KChehZTgYhm6EhJwRDeCBBvfn8cE9UfXQjGm8ju+4VHljuBDtzEBHd3WDCJ
7KumsLq6yhQHplhkHnoxcYHQyDYecapo3fX6OR48tUXB057QsmYi4SCcOkmzCj2Z5waDR1qhnV1F
iv47ukdaHD+qRlBrNmP+lpPEm4rM+igqOcEqsVZStp+uZE7qIxdyzGJbOzq7BULlHRKiLat/Yjn1
rGccbmP2TFbWyZ0DoqTzXuPUI7YyexS+uZ5UD2erQzXvs+ztq/i94vpZ2FSQthcpPLzZuQmRHyJS
5YHTnplC5JsiNF7MiFUzNE/c8u7F8GmCmlosuhAyiq6Pe5AMlJ+1XHUkOLIq7jrCATpaXwCeC+XG
4RZQXnACJBdFNycN35EtM3RnJuaQOb9sJ2Yf3EFYSCpqotYU2zp0UAXl1q9E68xD1dRIIlkgJNlw
6p32NQuiaukX6g91DAwM/FVmGFA7lRvF0sAHoLHQspzQa+C3paevNFl8tV6W4nEgICdNAaf3ql5i
o4EFAL36WDaULG69GiBLvFqBdfb1Ydun+YuejxdDd29ehBxLcyAJWR0rJwuZVWm9ehkScmlCnIO3
BS05Hj+QQkLLSckRNX0o6gB64sZ5Ifmwh9RhnQJCfPC358esZH9thO9mggHaXHVck4xfeLjUY5Qv
DHS0K5fJ+qq0yt+6RmS845EV02rGxUx7qNlUSWEF3hcuJ3/8UmSDcdAqljXooYbXEKcnFkpZPayk
qJbZQPuXW45c0zNU9zmwh4xd2pFi+Bk5+864L5tzG6ds4cb4pKlaf2+K9DuuqaP9jkRm8pLytTPP
f8LKbbayE2APGkw4pA+x6Kv19srF0ZyQzZxFUHTPU6RfGOse/oO6M9uRG0mz9KvMCzBhRiNp5E1f
+L6FR4THopBuCIUW7vvOp++PKvVAUk1Xoi5mMF0oJJCJVIaHO92W85/znXlU9gM20yeHacjWZT4M
DaPqDtVgGNuiT2AItJm/zWClAJ0z0y1Bh+zRForOW++jx4jiYdIUh1kmJS5O+1IPKQN0y3gK1MSO
ih1hR2oa5KvVNif8ePltdJxbOfj+tZxpqWBRfiJmqdYJ3lEEFcG1RIsHLmdsSt3EOLNhxCStaVuH
rfswqbo8TuiLqyI2OWwEMX8yKZ7RMQUu+G/RXLbbcZ2pbuDhnVFPpHpjWPUxasZDI4114X72fPSg
0X4lkH3H3XeXT8WtSbvHSDDt1dZ7hcYx4sR3BWGNUPXm1g6g0tBKe2pdNMrQ6RkG834r5zKWWXAP
UTc/xUo9uAyMr5GowW7ruFk3HrQKtyvONGt34EHFewfB/SzrMlk7XYL3QlQXAjNgfxE7953NsKqJ
WYRqfswqpxSL9VDPGyf1zG2jJm+XhcQJRsPehCaxLBkHbz7HGxQZwucJDWkcm+o3Auwry+noTAq9
mk6bLXIjwnHUnchaUJjUUZ7eTGhvjmfcG3H/VJd4fCTQmh2p2A5zX5juNX1Nac2+Dq70AfCKfcc4
apdQu7PCuxDcVJve1XCA2ENQ1Pt22Lcdfg5do8VMQXqHqOSYRvbEOakU2TtGXbUzouoBONe6j72Y
K0GJGNR2Z5dLnoxmDBnFTVse0sdk3qELDis2IOPQh5y/8ajujFx8cyfhnS3DfJCdV53dHnJOnlmH
mbqK8zwMHQnhYSAB5c0Xk3QvISTp7woJdJaY584DS7Z3RsFqWBcO8zmDa174LZpk/hwq8Y7bp9uW
BRPXBC/mrnXYbU07bV4NUqssX7ZzqCoonmOfehebQiLTzlOuo7m7tXqT3jQLS3ZT+clZcyjjouMf
guWYO/SILl0DBgqN8HnO36xWrMzKt662U9hXtfyl8mw0hzldO1Ql7zNlGCvfQzQM5lLvW9iU+L7F
8NCZEJQiS52k0eJHVe0O0j07UCYB4BvBtzKdb/wQZADcruSgivTGWf0axdcCWWKOg4+0QNRk7LR6
HRL8u2DVVu5YjV9pjl+3VnTu4tE+NrnLsB0+W+wrPBeeW2zHHM7OjwpdHF2PRGWjjWPQde9xyU+r
tD7FKNyNk8Q7zLPcxulrlkk38lu0ByG71xgnBoy17mZn88WYmG4Lx32hzGyJr1HE5CU8tqRXmSB0
R6a4OIapV962dfceQXCrB24b2qz4Ho0Cs3762oTDMXHa75gYyVTFDrvT15kYBDR1LvsTV5EIo2xK
GRnnbny5wQKtcVjwi4l1IZ7Nb2ESfsvG5WY2xqdSh8eu58TQyilcNYpGW78OPtSeNo/cX1amtZi4
OnBYrZybDVw1GsHydjhyzwQKNnZ3+DjKs5VSkCFj5KQe4s5acEzc5LNSV7c7OfMHRGZ/bTYlDQx2
8qW8k2NyV/VQH8zsk6jFrS3iL3zGJ8vHmtYbjbWJAvjTGkTP0CerBDrjDgpGwHAPpw/R0dw3L4YY
4LNwU0stXBBzQsV5GH7l0I0CnuMIcULqT0Jky9IkvN16H7WwX3z8grN2vozhdPFnv+UYDLYYrizk
SeqoMRTq7Fpoevm0rFnUNnrsnvLG5iaaBjdqT4ZjwGSS55gxMlVya5q75oOhp7MibbSqF2dM1yRn
9ljjOnj2F9Ot6RoaTgBhu/uaJqCJsobeG24YWuw7z9wvoKiDN9NdMoNUvVRGcS8i2DYlIsDBS7pX
nxH62OqQnDwfA6L9HbGmCaaexEY1BhMql+uE6zlI1rjz2tUoSc7kDsaGaDDWU6Lumame/DwF5MZJ
jSMv+5IYCOn6Z682PrthtXegN3M0cy9DfMFxBntX03dBYjU+mHHDSQbn4HPqDCsgwpHvPalGjPcx
yPOzZwmO9wPc0HZOP2nq1leh173puYQmJbO3Kexw9HGfXY8N000YJKfaRmoITcBmKbfefe6SYIUG
wES6jm6+6XwcOzu+QGRebsD9mRPyqXCGQ6QyjAFB9azDio/a7nkkg/3gcqFaBLPm4HmczkYmacbo
w+fiU5q79sAOtg1dfr5h+emaNO0mhAeJkuldeNnXIC++ezjfbPoZ18S1kf859OzKKfoiQOur7I5y
DHImXrwVKU3q8O4HE8b+4hVrCwbGodvvRx908ozXlaOQLking1NsC8dH5wRRlJt9+IgRl06YKXgU
2uzPubJxmUURuLPE9nY4HrONbREb72hjXWurm45TyBcytOP3UqUUhyFz0XmQkowOfOs2Q2O0cZrJ
IlpPWDLfk+55wiFwpGDiGd8HD7T/GRhSueYssjF6t/gUhYwcOKVgSD7lof3gcXW+TRl8hNbI6xfk
++NUNM8xvKV3s7Iv4Hvb7SB6ybawWLhbY3gYFPqELdI7Ce43LIQ4IREdO0u9USLkHdnl4q3fY6L3
Pe64bphTm1fQGs79hl6TJHozMpIbM9VFWQvoNrXgqJpsFYDhHsTwXc3+RtbtXidWTttZA8h3Cj+T
oV15vfNJVt4MQiqvERLB95gy2UNC2oU5FASVYiq1gMiuZkMwYnbRtmkGzUYDjxy9EDzw5ktBfI2Z
K2pPlxQ73P1QfbwwpfnBpXoI411nhpvcmba58heGlnkvNiIkJEwtcHFpEKl5etE+s+IZNe6p77Ex
WQHrEuPLeo0J2dyOvf81zzaq6cw9Z4XvxsBhTyAhuxa2vJ7tcu2fu0mc27q3EPJhZ7ll9DnssV1T
sMoYq8KVQZUwAeScKoDQR/qgVCUq8peMyot9ne4FAt5BhjgkmNpSGkFkpe2/EQ18nj3M2JKRMDHe
rce19czDMq0a94ABdlzBt9q5df3qyfYSkPff4MncDFwokzEjR1eMJS5t0NBZfifiBpB3aif7yJYf
IPXDbPc/tt8NX32sC8DFro39NiycxwisCPeXXR4Zn8wIs2olpuWuXRH954JU+e6PAe4LeTiG818y
C3gdsM71BL5lmzLg6K9GyxsZMM5Oi4aOkQbQN+bT18GeTnHdHRQUAi5yuc1AhxC2irqj0fYvIuqs
XTZ2n6k8pN4NZa4tGsJxjtoMxNtdBXoapMEvEYOHfzRu/a+8yx6KKG+XGuyF0/pLERcl3uBlPVs7
1MN59Hotrv5fSrMRequMz2lmDts028kMiSWOpPXJrYweQxZK6eWmrz0mk8LYOwlELdUXH3xMXE4L
dfpvXg7Anj9ejhZwj7Efu442pVpe7i8vx4xkMfs6GfeFhSoGPOR+GAoKiue+3QbI8mA0EyqZOPJT
bPPJIg9eVm6xNxrnmwZAv0nzko+OOGft80iacvM3r2/B6/z+dukl2gDGh7SFx17w++srbRsZPSPk
RxEUEVONDYi2ovxAzI8eLjovdiFq38op44eW6UMylc3bpN/NGPaW29MQQJPINh8AcDohT+SPV/cz
vPLz0yTN8ke45de//Y/nArp89iPw8r8DML//if+4i77URVN8b//8t/5/TM3wXP7L1MxDB0Dy/beg
zT/+yD9SMxoiMn4ZCrgUbm3zBxH5Hxhlrf5yidJ6LoKZJlmzwJp+dtYDa7KlqS1XS9I2Uku+FD9T
M6b3F9QCpAhb8Z0hiGP+O6kZLYFF/fY8CW07vCwsoZbN///srAexnzgRAYy9j+AFG1dQThm4yn8I
an84AmdythFQyIccO+Rp6lkB6c1Rd5mklZa4A0QWuxf5cx2O3I5IPPhAOCogijoFEBz40QGIoHFw
8RruuzIBdCaFjbmrNh4cYgb0CdXhe5s2UE/R0HF8qJlMnhzi/cg054S9u3gIjWi8+lT/DAiAXfMe
RpE6MOZ3d3OdA5cMIx+LX+N9Kh0reGVQH+7JAIZI367wDqqzvF0lwdvPVgblyWsg5kP7qb9OrpFt
XWsMQQ4SSjzFcmJ40lTx8wATd1uE9qhWTVPgjmAmCHhpGOc7I3Hyc4Fee4u6QnGtHbBcFrRFHac0
LF7MRNJspaZ0Y5gYJii+LKiJYuxcL7MZjDJ9E2DuHdO7zJYI67zMeVWX8s0wdbnL0PS3dCxMyDmV
feRgwKgaE01CbyZpmbEhujnUAT3aQYE3YGS/9RuFXaWpp2sVId5yKQnsJwtH9Z0sKY5OBVPipnOq
N7rsfU5sU/nFmf3vxJetz0PYfaLBN6tpRmN7rcrMpWHGjZMHUkDeG8PQkkYQgpRiCYl23Zx+dU1g
TiaPwWsD6AJ7jZfcV7IyHvK5dFG8LA7oJeabPd6PZaoAHvvaJva4bxL8QZ1vgc4glo2ZRnA7jGtM
H2FOuptD6ohvWTaXumnxS7sWg3rS79uoMNFtgLCG28wouVRA4cseAlK519Af0bYrq5o/0MnhkiYp
qg9GB6djbiuigZwmsJZIUI5tywg/k8R9q4J/lc5xoh9l21t4dJq5QaKsvF0toQwMqAfHQJAGSK0W
Kbczh10UsR01U62foSP3O0xj6WfC9VwCm6UGA7UF7BFXnac5N4z1OOElNyacHKXhLu3N2hQHQexy
TzFdeoOQMN/L0qJwZcjrUyich6oIT0D3xdXG17uBQUS6xDf1c4n6urfTAqArjA4k5Lg6YQypPyfR
OPUwc2b30ajG8FMfZoK1nw4fgFLOw+wnuLONmmJjUi3nMgICgUMhUbtKM+Avg9hdZSnpJkYC8YmQ
Ms22tFfz/fRN4M+EsQxcauW6Ikh9i5HoqSm3zJ2Zy2xTTLk8C6rHT1mYzAd/bpmzkLbJ78qYsC67
s7fDo+uSoMNooPjdqTHBzm01NpwDmDU7niJQhXLiSBH3yFIrb9B4mAHs2VsuJOZ+dsf8wgHfeaOQ
2MMONaf7zkmSR+YB3QaeVQi/NaCHqLQJrtS8+TBEuMvpOubG43TeaQFAYOqdLUaK8C+eMkubu9bz
4YuKGHAU/dwfFEDcTTIpRBFv6E+iwn2cp4OLPGIhFDUE/gEGDcz+nKrE74/EvCrEzJsB9SwsIW+E
Pib2KS238C/Ap3nIJZ/9TKUHTQA64cgcuPcp6Jh9ZkzlKXHS4ghvWN0Pwu+BVMJlXGac0Fhm5lhv
NabmbRVayVPKIgfd2kfR9zOm1ma+zBTayV43kYz2nEGc71CWGtopB31dOAD3vap8jrt5vNBq8tJZ
q9FmSD+3+f08oMSSanAvjUZvTPg6naKCr4OXJ+aTLaF4jFjgGSLO/bd5KASFDDh2mTwC0TT7wfmc
xorpYU6xzW1qwg6EUZtQOKqx73cM5ds1YHX71rZNc9ejjq2qOv4s5Hjqc6TeyUBntlPf4B7ZhBco
4Sh20OOOBTivjTl50WtS1hY0C+EqoMEyOkw0lNhr2fdo2RlJibdx1ktO3QFB1lX1Axmx9htkCMy1
je0QFJ4b7xbNY3Dshni+Mlhv9yDRmDC5k/5Acto36AXs7WUhzbk7MkK71AWOn9QPOSZro42SRwVS
9FK63/IBrl5GydaLYbnNfTUmLhWOiBV2W7v5vh9gslKBuIT5Q2MqnvBzu8wBi+6JuhC/hMA6VouM
0c/PohNMU6YwD+EZ9mkI9TnHIjSkEZiXCphHCYvwru4hga3wu5F87JwYBhmPacGReNuZbrUVfOs2
MxOCTTfUlArR8n6xK2k9+U6dfA27MlMXPw+IJGE+yM81T8JBk1ACoU8U9sB4wx1XtDkSNowqqz9h
ykKrbJLioST5vks9/hmsouDQQUSvNpVFm+0qHxz9TteneQm1kPhtrYxaLFbGjPtfLFDVpNja+UjA
YxzsK/zFahdRlLBLlFnc98zOd8KISEKRVQ8+SRmTg4Rw2F1LK2R2G3byNfcrSm5Rc98VeObLNDcd
36aekDmXhfzI2fqqrPCKlSQ6G2NjbOi7VYdqbsTjULvTk6fCYW9JbTx0LkDnEXbOueuhHlZpd+fE
TQHAHldV5zX+m05tjLhEaekeAmDBw+gfvNDRV5pmnEOQFe2Lh7n9lQ+iOiWmX9CV0301OYTvLerL
dtYswrMKW+PmtejKac3Mi5t22G2iMbRJ2Vkz8UJn0UMn120+1abdvqWQpaEHcBji+TGrz9qKgdTY
FACsKQqKWHW86cSBwt+iQamHYaJuFilXUmoemP4Nv5d/lF4xXNrcd85+YJQPRtqkO9Xm3YcybGnD
idz6I4akCpFS+VhAnYoitApmURJNtPWmBOWGwDN2TlpRnp1PYfUoAhPdn1MFc/hgetSob3eFrSNI
88xCOTmpL/QkxHvEWPPqt9TM5EL6dwmkjScB+Z/wEYadG1A94GMBjgAT0hoPiAH6BadzgqEGd+st
Ex1xFiNPFhJuVG6tkMBIgaPotbBs7wOnjeARN7PYk+6UB6fwmHY0ZbzvsOttcCwW75mXOUyHku4G
CnhGPc8IyHaA53xps25Lbn9JFadPxTBSu+GSzYCXYOXYcNJoG0gLVDvTTUxD6ESxtSt1LA5QtILn
LvStgwFk8gogy187THP5gAf7ORO23jKyoDZLhGG58i0zYEcgzlUCtttJI5HvwsjCU0CO6zbMsHbn
xiwfSekNL4Cr2hfDHNq7DB3zVQdut/WGeDyGEzPvfGz6syui4TN2OeDfIC/oLPejunsSdTzcwo79
l8hAyoyB8DjvVJyeUiWB/7daqos91Ml3UtYWFYoSO1rcdJva6TEf1I6wdx64EHZUIe7xRPcnAB+c
WJu4KInBBd0nLyJig6N1PKRNM25kFBkfDF33b63wcQAztAkuOLlZ53KbkmRFaV0KGjD03kquwrfJ
VSweVE6Y2cotmxAnQUChQ5X6zgvMtuiYJ2LcWCD9VjAk57cSHA4IE5CMR7+HRmT5TXNl8gR+BNjb
uZxdeUZep72a9OW+6rT6EJgp/ZmwNdmbi7i68p+wt7OvPFbnQZSHmLtVAvJFBKdo7BjoVJzP0x38
LABDwApjnIsRzskMsTtZ4QEBDNdH9XjVRe9eZpTWJxVKn/7hfGYcEuoR1S6sRvyBHAyZZNhZmx1r
q3dhqjEoWFl5zqAD7y8ojnCBWsMrWgHFDzaxMc6HfOAsic8GctVaGt7bKOfiJeFuhXqVOx0Kj2Nj
tSaSQT1CBYIkZ+twMswCcDGdW53jYc6CUB6RW9V9I4b80JVq/MZzSCVXyZzp8xCn+l21MyGFTnpn
v5Lg60x/eBw4csZrgbywKR0jOPRdlD3ZEWwRYi1Ry3EqdYDrNcW4dQgEn0SoMkAEVHNLUD6fobvU
l6GR1WmCqn8TkGvBj2DtesXUEDyLyA6g44U0TUgWJEhfLP/UBBc7xPXmXEjp3EWN6j7FhdFsTBAi
RJBlvKX/pXEhOfbJifN7vbO5Lt6XnemT7isa5xF8mPNaVDnRrzgMH/+vqA77b8X1c/at+R8gOkhc
MDA0/ntUx+VzAqrj6/DtW/mr8vDzz/1UHtRfWgrHttmp/quL6afyIP/SnKcdx0RZ0JA0EJl+Kg/S
XFAeqF/oAQ58OReIxk/lwf0LKUJ6HmYOFAlX2/+O8GDSEfWb7uCw0Nv8CF4EwX1P/CH7RbAzRnh8
wbaziPFGOmrIKjAUhoW7VkWnjhzbeFqqJl7b3FE3wIXpP6SFel1lFiKXHk2wATAwmUXLSzPTW5xY
3lmaDMsUeKeNN3jenewK8TcKnLVgRH5T4Cz0Gr2gRsDZYS9DtvlVIcz8IhRczI0NyW1G2OljMXxu
/E5cB1d/MKoStOZkuluqz9wtPkysAhUeMKZUdAlzHDjPLX0mpHzOWkMNzVz/hKG9uq/Rb4913SHE
uMneKUNvmwTQ7Nw56VaRtwvYFldGUHQfiWfSmrzWU2+/aFfnJB3sO8PARSXLliEVJ+WtE9TRxe7u
43mYPrE6kHdqnUf8vNnJhEt/+eXh+yn7/Srimv+EXrEcjR/rhyyp+UT/UCUJPQLn0hzT0pJmqXTp
GuX4fj9jySaglR7RT070WkSI1jApME8CNc2oGOjWlcNIo8MD9hRY/kcrRC9AhxI70sK8o1781lkc
5vphyHd235Nu5YrcsLH7Y/PGiZwTd5S+WlE3na0+PfzrX0v+80PqwFjXApMeOhzO698/6p6bXKXt
YRk4PJeDG7Gd050xEOw5znabnpuI6Z8Q+iznlKwtXTroL9SB/83L+CeJ3MJvoUxuXMIyXVcsGt4v
mrSNPWJohR1ubTv4ogp6BTE5TRwYTOw3Ozo/uURxED+GZnUYcv+5D5OtBjZ0R+xM/o1A/kMA//Xx
R3R0gfVwsPD40KHN//5itM/ZLx6g44ZBd/cjZzgUhDFd2oicSN2NXOdX7TAf22qYNjXQinP/dR4b
/37smCzbDUDPyQ2n9ags7xoUYLxtil4O5kz41S3FaxjWw9FW+uNsFLSdldU333LDgxzS8K5q5+Y+
ncgqOnCnoli92NOw9WCYb6Z4TK7/+n3/P/2qnkX+iuyTyf/0H6j7yWCemIySXxV/ENPvsL3venNd
DX52rUvqwFr9XspGMjUz363w3ie1y4kzv8Sc36ZSELEJvGKnc1miaSYBwxcqyiqvZ57lOvkNIzLc
iAXQHfQUsBQN7D9SsPGxZPdfgSl9L5JanDiTYmTOsqsM6vUYtSQJtCie/vUvay5f0d8/VwYL0BEF
HQHaUj+WvV8esr5GTOMu5G3KLEkuEP5rkHQtHL1a3yyu8SzIzS7xneeenvfUBRQcI0YYmVpjC4zo
v3Q1N43sawbweG27ivC8Q1AIV+knLNvt33012Q7/fLlS2xb1f57kr9Yfj2EWkQqpg5RMUsf3E/ib
vLT4lzFEQHesOaQvFZ4FgUeSj/5FYXoCbNtfQNXkdznbzQOnWpuWTWMDaKU9gKTo+qjb/es39Z8W
EO2wU1pKq0X5l/afuxxRkT40lQPyQNLDU1TWu55t2KVZ59wPCzxU6ZOoiwtp3PzU1TzZti+zf/8r
q1G60dr0Mksw/xyxGSCttBPj9LCN1j1PiqNbU5bzZlTutI1iIh8mcdOLmdXkOex4P1Aad5pL5sLT
okuAmBS4lFZ+MnVvpo4/pNAjzL44mUbzubXhuo0DRoHF1/Qptr1jyRd9DwJPnQw/3cCAbz5YBefI
wn9JURk+pj20I+IW89bTdMf+zVu+bL9/PMeuQ/3Fj2OKsJ0/tud2jLhI1ehCvIrvUs0toYkWSDXQ
I3Jy3NRbWlxPffskq0Lc8nloDu0UyG2ZQRcv0nxtLhHdf/2izH96UZD3bU18iKYQ01RieZp/+XIN
Mio80vcYGTFZiGz7Y92syYGRQu/X8UDZdTBWlIOFlnULS+OpFAR0DXSqfunkwe1J1e4KAaA51UBR
PuQBphsO+5zwxgsrLVbjHmar2fbdjZqev3n5P8hpv72n2PCXnXBZHxyX/fD3l+/nOe5J6KZblr9q
bXnCOHf0Xk4eRuiYDO/JROPcthXuudAEWAMST9NLBvM1N+bt37yXf27KmrXDwVShPckU1FqYdr++
l7XlI0SYrQEuWrSHWeBszZl0pwtFA2s3Bp/yPotNh+IBKfAjWAEKQw5V2GIWHjTKeJVFIaEXMWhq
sMwgG8u7ASCitaiPQabwpbC9/HjV/88mo7+NWP8H3WR41JdT039/k3mKkiTKfr3E/PwjP6GDLoWy
HjhOm/fc0j+uKv+4xLjuX0I6LnNTR7IFiAVH+PMSY7p/ScWRTbCXmSbeTDbu/xqfLg059N94wra4
hVvq37nEKGs5Afz6xTCFRfks32iuBLZ03T++GL1WFAU05nSwCyExWshyVREUAIdNVfiyiVMg3m3U
4GPCs42L31X464kKrmqTcZiL5VTk0Rdjbsd723BvoVm8pW0ILkzGX4p+fitGsOioafnGCbjShNYN
afoLzqEXeywmZkuciBVZF+YeBdl+q9gVwfho9erGSIuULglwE8srtad3qVXfUQIP6KMFylJbIAul
nCg69OJ0xVqZrpnJVRsw5QXw9/BaAtC9TwX6vm+zovQDET49OxhBmrGBzaphxGSzueE6xPy0yRhF
ZjjFOAccoD1Pz7R+NPvK7pyNLsf65LANrxXtvPQemObzYDsEjDwJS5BL4jXH4rmKdEl5ngob0rkR
JRJzotbIFx8xEjGxtbwvGSgMvN/5syDUs870VF/c0fb3zN0+ErG7M0xqzbEF2kzwsKmqyk6Oviia
LSSAaJ9TREhYwz6owSb3+WOmYKELM8ptB+K6buZ/ix2GpB2G781gNl8mt2a1i8VDkC+9gFk+nRtj
9EjlmXCVKCblXtZ9T2T+JW1y1nV2yWsTRggo3FqH0Mh2tq9QK3ud3I2OOGdE8EkFa7VB3X0aTP0q
8oR9lWzYA52dCcpsXG+FXOze9IBsOuErrLKqPeGG756aKOt3OqYOoQ8Xt2Ezf1GqrA8w5OkpJti/
iQqwdlL0ak8Qk5ojoy3uBuESB3N6++swpt61DDOLiT7BeTIoHSfXYKTRKJFbgwE7A8LsIxdvBZy+
tN/ygQcpDNW8TXuOJklQ4L3hpPLIL+Qh7BQhhJCZ92guGPX4zKTu+1w0z2nmdodkIP4Uiug5C+gU
oS8wfWJUa21kEThr6jGNW9DH4w58Fh2OCfe3IQjZUrou3099S1677/J7uuyeQvJm+7EMxhc7bIqt
pD0KggpwTG8Y68tcol4OzNsaL/dvkQwJnvvuRCuuxMyXC3E2AmsEvmtUV2Jf1UFNZvUUK2lsUBF5
OUFN0SlQ8bWbdg6z8jL+oN003+W6f65tsOQcLc+DARWtytybM1vfC3jmW8du4/t+chsih0O6QzF2
X9q8bTdt2RebGEfYhsOTwy0pkZciI8eCkHrLUG0foTDnjPGrKy01fLvLocVp7uM8s4fmEsz996QG
wO9R8nBg/tVuBj/kruG3el8t/tOGWf0Gg9dzXKj3ibKDNczA+ewWhv/CKL7+EHcwUlpB5pTlcdz7
Tk9/KO0GxwjA4TFopmpj0f24xs5rQJYMItoeGJas25YOXzcS3dn3LHqN+uldV+rd9x36SNLFseGT
ow8De7Eul+seRyeufQsH59TSx+BSeNljId5M2qk3Lm7kdd5ZdJN4yUiSGPiEksF08dhkRSJq+lIA
MbcZfg+bDM0DUfdyN6bRE+UO7WWG9rpvUErXSSjDLXQExhPQ+x/S3vO2dG9RB2IQpPAtIM6rKtZP
hRYBBMcQ2o5tjXuqsqYNTZYQGPM62QVuezUsMnvoMx8pI6yRgTmIz/gSd7krgRzqUcHpcTWsK250
QKhjGGQsbaMX0SXJpGRVdfR+dXyWuCqG8tx3Vg5Or4svo0cUgMXvPS6Jdoe6CDaWVTWbueVt9Bhh
rczMUzdEUf5zsCs3FtHFFckK7CWyeUyr+lzr+LOT6284zzi5clNbJa3RwIUZjnhljE0TjuOqUP2z
jUHmavhzc4TtV+6nCJjDL/vvwz92r1/FHGX/eRX8Y1fz/lBzmshwaiVGeai5Za1HMLVEnog1wt34
FJgM7sMCYkvJs7aNljLi0sBcCU5+hcH/60ij2nYo2B7aFtXeKUy1TxuYKnNhfAHhV66cObmw9OPn
bJx7T7EAmbIlPVBC6OtUjBcgnoCuRt5R4Gu12wm5DxrgBlprsLZzSixVcB3w4exMQnY7smHfjXkA
3QH1DjHx85ApTQwgMVZT2ttvQ1me0xrszzz3yc6cGKn3Vf1V4ImmTMcYD0Sn6g0dUfdJ0jurrHOt
HcMX9RLoHpd338ebYh6/jNwV+RzH+hAFitDBBDNLl/ldn/LVbYQCO2wYYI3mznoE5coVP64pHmoU
pp/BGDd4GU/Ck+Vh7Nvvs6J6lqgnUG8SN0FeniCEzzylc3JzK695BcAstrUfV0R1xFvvlF9iZrVX
u1fTJi1GAsqZyXB5bMM3i6au99no9ColWGkyRYXDF6JIXel+T3nXeNaSfurXVk3nU0QKD0oWFkFQ
5shnHPrjjTPbeL2ajko9eAObPjAyzgD+Rw4RO5xG27kgAtBStM6XlohFr4L4vlK6XQ+jAq/ix1vY
zzTOOR4TjzGhHhYoTJYLvi5om4cxgkkQY4jCMEs4fqCpY61bHAqB17W7IPEORt641Fx0Anp7aa89
hdc/n6ZxmxpU3Pm6Lu66XEOUlRX8BGF/Sxta6PkxPYnYdjwM0gG7qIt37ULGw5QwHotU9NdJWy+9
Yz3pwScEqfutqV3nFAP3Wg1t8NY2HutDa975rCyqds8VhcjYzttpW2AEXzVl4BIQo/+jDZi+Z9Ig
2hZp9QId3WGKmOL7J528gnNlLNbiFWYDvgUSNk7c0HUljaZfG4Px7C6AHDKUAKD84QUOBkUaSUbq
i+HSaFR0brMdQCfJN1ZXfPAEVOQJdxOTf3ULhozNw081keIiXvGQbaWGCpBoPmbmV5tm2XaCZQNK
lq1I+5zZYsMtD1qSFYdZ0W6jTn/n7x61178ScT0CVD6zCMKsY5dLJyveDU79hoPAes1Zi108FWe0
SGOtOsB2bqr1xqg1U/gK/BJTqfaQLBuqv2ytSJPU3/E770SMvD0slNYK5NLOdRkfxpKKeoD3l5D+
s0vlKPgVFV2HdIoVW8oOxhcYvhg2iHj58Ifup2Eet9Mg8705ZpcJWh/eG0Vi91ThhjkGCUAPkWfB
0xikzrpcThTZcragBnw+Bxw3NGkufLtFfeiWswjxZFS7iVQ+63AD+y3wMfIuRxfOFh55To4zxNWB
qzCBWwPgBK25HHsyL3HemlQvs+Ps4+I+JDDNMSlZDkz1cnSqGBDDgOM4FQTavRqDM3wt9FhuNSVi
zyK11z6H4V1flMnBKanGK4E54uzCMFXTiXMg4/EF4XvYwS0y+Ucc7lRtt09Md9sTFhi2IwlUYV6O
g//J3pnsyI2lWfpVCrln4JKX4yI3tHk2n12+IVxyifN0OfPp+6MyuyoiUVWNWvSigd44XBGSS2ZG
8v7DOd9BFFEzHEC9ZUxlcRcJKVqmsl4t4T6RMynXRpmgn8jJQ1+KTYEJcj17eb01l1JUUZO6TZ9c
qyDp/YR6FUPJL01D7ccNWKDKoahNlvKWcR5XJhXvuJS++A5+zIrGI5Hq2ocMpmYUG8wi2ObTK71G
mjUe7DL+sNv4lMQEziLUBAG2hKTwBGkjfPjxgjXUX0pVOyvbNssNToj0oM3U59x0bEKWmt2meJfS
/ZYmU7DLgXeeYSUOq/8rLfj/S8012zN2Af91c/38mcfZv10/v7q/NNj/+GP/bLDFH9KS6N0ND4MO
s0pGU//cEtp/sM+BBmAvHbknWfj97wZbl38w5EGwL6SHttm16L3/fUuIotjgT5nLkkyyOfmfdNhL
p/6XBpte3WAZKQ1mp8IQv9eIfxqcqRrfqz3aFBphdS/Ru3VErkunvqduvjItbWMawVEHK+bY1ani
gvQDQmjZuL0At+IYH2GRVrs/vYf/SYHE/pTX95d/FqMFZhHsSIka0Hmx/7IYGhFAJYNTZRt6fwiO
VgE4Dr+Pr0b9B8NJiOWN84By+KFmF9fH9JsTzMo11AS8SJrOpqMIvmorcXGateUhSI/1rE937EjF
DtK+TnhPdzSnJD+4+ZeegG3RzNY5NxWPT3K+skMRF3c0zzNCK0jwfUCTPPM3WWhwOW+osaQx4TMv
v0uZN2g+anNDdvmO3UKsGg+oXOGsLLh5EyvXPG2CKxB1alNp30vqEoha+kddz97ezIZ8YzLdW7fr
kZSeQzvbvMeoni8cO9+Ug4DSYsqNeXp6FFWM4GcJNsptr9xNdd88F9rEZC3mHAwNG1Y7ebqPDvvO
S1JrN68hO3eLlNLFj+TFMEg7lirR+L3qgQawvCIZ1yKHL6+aZWbeXnsvmK6pek0BmiOUCp3nxgM7
L4nTPRHLSpSIajbxkE4rqPn9Sgp1RzHToDwlFoJMVHsWx6H+VWIAGmSkHZzi6Jbio5q8k0UkzjaM
jSXMMrOOLWVS4MAO9gK1ySM14kvdkB3sgczTin3jGK99Nsudm7HSGcxn2iqMOpA9JqxHxzpfA6w7
uyaPWHCU2qbWP4NY6DvdVUcYNRxQw/dmELCjZPohjNy+Vy20avsndBFvZ7rmR2Ajf2kojKj92RHb
6aPXfTFrOoOk+j4ajbdSXbuIoqDPpiSFd52FtCyHdpB18zYpYbhCpLvrtJHI/GLfshkVw9aZy4ST
2hx037shGefHIEcjj0KTK5ps7RKbDI7Ib/ialTPBjB28DfmkRZy+lHnCFRibH6UDiVosqRNg31oE
mGPyFNblN8TlBDiNcC0cP3A77yHjA91mg8AG7vSviE0c0mUNLJ5ILq8xYG8fPpi7k9RiBCIUqS8j
j0R6k7VqEooWbkFCr6FrN3iaLxU7jF1LusK6qCHvjZ6G6rCQ+JvkiDbO8I7Ihiq/GfpT18XaSTJK
8jEINDuzNBHcNdl3rbvzAsJTjfR/0+CSx0xtYjFju1fbU7Eb5bQiB7deLLgBLj4uqBaYxaZMD4yu
jqow1QNkt2RrNlOO0UvXTjGabpzaGLo98xKFRn2zq2w1poCTl//Fg5UpWJ+QHMuD6BDBj0lgExa6
PHZDhcLXi4ZTAqwNAetVCxkizmb0qtjikvDnEdphQ+8fB0edXCnwPwQDC1+Km2s8NMEuEYTF5UZy
cTp5MwGhHaOsbyjaJvS9FbiKpAOrhPXqqtxfaGCDzVxDkK0L52qK7oKx2PUNuwVTEzr8CzX1nqfo
nkGGvxQRTwc8A+ogCAVaR7ENSI0rkfJhM+LweKol7Em9nxh2RN0DYV7Ng6lS2xcyeQO9XbxEej7g
ooInPefhkYClmEYAllyroTluEvsA0mn6cALsXF5ziEIIjlUf0SyC1m/IBvf70S63cgoqMCTByc6O
dj57q044BGZq0IDqMftFAu6wzYN3L80MIPZvKAL0U+H9qId0Ychm7sZrFavygFRsLe7vhBy+ZQZW
bnYDxS6N8dRCB9ladQqzd57fiE8FrRSaN8R587aJ8dWGpgtcqgP/JuzpNClGj6Ojn+PWVAfZgW4p
Qnnnn7YxVYQMPM28XQvBfNWG4bXxIiitBvJcA/LpJpTVcRyMrTuLp6odKGcH1awtVMnudMO9jIGi
JK9bRrnfaaN9nsSlL0uJfZFbNOr1djM7fElc9uWRQWBnXr1gopdKB9Nm3AeLeBJXYJlJs2Mnskdd
53ejbaVrsMS3lG0+skKYQ5VFhFPUTe922JHSNl/xuBAvmSa0bwAlEII206NWp2ql2kCtKi2bt/Vr
MnT91o7HV6ttx9VAqM0/Dr0mQI9ieDwG81kdCLBmLJRQTBsDYSy2UoQCWyUjT547tQVruNUfNPM1
IQllDCV33oiHE/budwkrwbZAFDvsB10doTID6Rvq38/SaxiV9PGwCwcTuat3kzP/lrHlBo1msH6R
67yTp/WKd/zi9OOmna1+wwiDbXtPGltT/bTF4H6TVXBy9XQbLEM/zyW4OULgQQok51YQQtUOG3tj
IexfAVwOtujAF8gU8iTNwKnv4dUNOkb8XLwhCX6hcaQ7wpzimN4Gcg7Mq+XLmJgFosPhhvLKZkiJ
rdNoXOdsW1HPkHj5tuXAbIWcTnXhDhcGhpxQcBvXsshH0myt6dx1dThsVdgIEjOgPfZY2oXll4Vj
PZtR8IOBtaSLi+yr2dYfU9+Mu9E2ifPjHhg8UZ0t3orzLXG1iiloSpJHNDEP/f1l+aUdlPVpS57D
0th37HoB/OqQp0jq9XtFDkjehiVTW2YbieDeAMnc8TYj8j7SDca7Kk5/UEM02xgg/IoYVtLVa44i
QidAF/VJS6/RdSf4718tGuqVZU3tNi6/1WAYjeyMV9S65N7w6elufmKchKSxx/s+cSl49NdsPEwY
qv2JH4pXH8PGMQyVC/gianyrMMdDP1oEE8XGeE7Cz3As7MNc9jht3bDaBaE1XPMezZOYu3Ovez9h
7L/0zoiNgMn36fd3oc13//HLYGRkYfSasf79dk2pg1JLxtBnVXzruUbPwC2MM69vXof9R1UbyWri
erkGpIBtkCYxfrFrE4AlG1JdFkhFJ0Bl+O6B1Tn9uVbh2o4qwihkaWzHsY1XhKV1m7YEOt4TqXUf
4xouSrGX4Rw+ml3yqqGLOWp6utYIiJZRZOKc8ATtV6MvynLASITfYMGLqC684BA3zcFpo+gCOQ0e
ubXMZPNVqBnBpbKaAFzScJlB1p3sunZucI6IBtSjg6vE1aNuvaTsPS5Ac8NV1WrEN/WsldRktYQZ
xgayYA5qEPtuxtWNxekZP+Amz5v6QpxNum5hne/xCbK6Yk5vMnxAZLrFVbQPgDhiuCYnsqZYhVMG
XwWPyLDtw37bT/nDUOubW26ZvR8DEfSFWtputk7ZEEL85TfbhI3kTa4R8+SS0M1zBAYc4FKd+G/H
AbKTctdZDRWnTRwQc1VWW6LG1TSq4SnpW6RhHomQXZyVm3j0ptWgg3ypMZ2lEK2nbt/zfNrUrfnA
+j6/8PYTwdmmHJbK+3C1OTmwVciPTPe9dUgh6kJvpxA96+aS8j6nw2nM45btHOHdnLXIhzGtIyoP
1kzefdgz47Xpy5n0R4ptNOhMtdhVHDup7TSHkdzspCF7kBce34feW9BIjiS8u5no9pl8rQPnK4Q0
yP4JIORcH4gytUkmsbIPLj3KS+xJ5M1mByAyIF4JzeiH9GlM1b5MyggfNywvK9W/5oj3LOIYfuwz
nkPx9Gql4qF3a+OWae6BQ4Szd7Je22pgDdCizCAtudzFsPiifBQ72KMH1dQc1QMgSMtDMM5/pkOI
wfyyWKE6Mk9XBBYd9zQ8vTNEyl1e2kyFLV/3qJdMUmUVKZZGvi7SD2KAVs5gHtVorTRp+o3dnpQq
8K0Xe6XeS3BKqxiMwzMG8uMwMHY3VZXvufwPuRlOO8LPQeUI1zlCL1h3Ye2XwwQsbgnjMUo3YTFD
MkFRxAfbBXdKgEJ87EhQ8KOFy0SV9tJXGZsyl3qX6BQklaWpfUho+5m5Ilm1eW2MCGlfnutoB+pN
lMz5jy6OiB01jpJ/6RNxrtY+DXQIv3lTfejgCmrN4AartN6fe9d4NIzgk2As9ithcEu6rjzgainY
bZFXX9dMx0gTAOsTtl8C4rrOjwvCPNznC/lEa2fvrg8K6KbmQlewXdM3rGA6zXqMCM3IhG+NpFqW
eZ5cRKMC4tN12kOHGZId5yfRuttKxOoISt/Z9xTZvscM7iEH2BEG4dGgeYMlnY3sluPhyjebcCqN
BythH9sZ1vn3rxyazwej4ZgGKXiP61+sLforD/kwmlvoYk26LYNwXCVTyAptMuJzVBQ+mZugPgc3
ONV6Fh7ckORKilVCiE3y97x91nesOQDyrzGDpdes61GLUZGmHb/bKoZXkxWL77it2GVwsxISId5p
g2/cqdgW4+LXMGO7JVwu4nHZU6Boxb1oCbjhnprnIISEljcPqlVUDBYbqtB771nJ3KXjvYAmCze6
rVU8zpLfaEgaWs6hzegCkRULIlzUQbDmc4VtCun/NmnyS4PFs0sQmTjcklzrhIJAXriklX6TgMY3
ChUUyxuHgBrNOM54gyFWgzOtJgjSGlhbxJEaJKoOISzpI0eHMuOYHnGqLI21G9yAuOk8IibS0FTc
vFTyaKQCE6vxALckO8rc8Q2wqQyIOQKNlJ2RMKrlELCHZ2OLJ8X8bEtF/C0BaeUcq4cM3+2qV7Dn
MGxsuso6Q4sb3vq5S9bu1Ko7DxfIEYXxxCltv0faxs3F8K2jStwXsZy4SmsDJaY74goXxmVy501Q
yX41lBUzmJarPSggFCO/xu16aOKs3w9Onm2IHpnWJaOEwGVr1vAZIRqtD14FvLEKNhH18qUYjDVy
V3rOhM4Dp3R+cmhOJohRbXfXCba95yTgHJh4U41mjJArw95Rz25nS9oPIjfZ05sZm9Uqekj0mBPB
rEDysHexc3BPxJ7a71NwCQPP/TYiiduZcTBuKwnVRI9184Dbd2RJZMzrthjbPZP9I56L+s4YBd7i
MOqbRqP26VzghU7NnnsJ/B3gCmswKZgJOYdeNs1OV3pCHBD9VjLSJsQh7WZJob4cN6TEuDxwNglx
I/tmohX2ivGhdZfNfGZHJ5VnSMXJzYBUBy0NBcyxHT5dQqRX0pPpwavLfQq1FfBfqo6Vsn7WLItP
msdEqVdnS0CBHdEcHGOr1zm0a/MuvSzc86kgnx/tHRpTkoaS7DWO9WnXOt13Tsr5LjSK/xIyS6Wy
77Bjm4ORFcyHRvcz8FR3hEeLly61tnXsTDdRFnINp8fcl9W3NnJGGOh5vGfhEmIpFLjSqx5YvO6+
GAABD0M5VDcrsKtbQIjvOiGUIxA80asINJQq4D/BhmciVFf2dQlD8QeOiccsCbV1ZYTWnRyq3ld6
f4TnKc9uwbSJh0rKwQH9Y/GSrMhSP4TW1H8IDIgx2xuKcpB1QzqwNAmhVrskMfXpzGm1rL7ssomO
cUNXk2YQVeVcXhszfky9qnhmZMce1xzoImqjeC6y1xI4/tI65adrFBX1s12CoMYch/ERflrH4oXh
P0Yok4IAZbBBEAOvofT6b7HLABy02q7AE85hpf1mimrDGeOMsU9Ne9kMCxy4JF34wwyJ3cojxBHR
99mirCGXZnjJTfd7PfVbACTldkitFAAhcZvoJU1k3gEfZmnBl4/sieSByj7o44yTVte+O1P6aQ+V
fBgCDeKftoG+XO9NmI1+oib3WjKGJ3K0e5uhyCRj/q7Kud7IuP9BEqLYjvRMdxg/07p2TSI9NBat
nIYhVoP0B0EZ3XPVNu8ExDzbFEfvEpQkjq+0OQAy+l4hGuEpzU42YNe4zdKxJ9iE/T6ZJxuHVeul
b7mS4+qzU8b40KTA/GDlrGKaLXBc3oNi7c67ytXbxekpV4B7x7o4ddXMneZBD+55tixUxbUx443v
tTk8GGArURjK4pZEkLQz50NMObGqcTtjltT3Rmyw8bHrbBtHjUG9WaU7ox35rgoQmGR7SQLkI2YD
ZtugDbKIXW6rjkVtPblmYh5zjVVmjDjHke3wPCPVmRoWk2bcJRcbTpzb1BaDL4eYWJYgvjZ1P8dx
mu5z3l88NteRMOR1hv+TgfQiNxSG5ZjNP0TaTo+dtUG9AspJw9wVS9amjDhdRe6omakVsUz9wcrH
eE2ArbPtTIALWZr8yO2mpwzqX1WBVjdwCxZHcZL4woi4GDKgjjPyzWtL0Iiym8c6ik5g1aUPdLfe
QzDAqpYrAcJsAjtqyOaBMMfmwRHxGZW7CXOfnvvNG5v9lGHhgGuuWIXz/Nb1Q2cVW1dWMDjS0S84
5Lil6+6IrXUbq2ovanu4TcsX8JQdDFyGHwK7NUNDItCb5JDB88xa80uxDQa96oArcjNfhULbJ2SC
MmH5pcFP82HRVoeKdMTJ1L8wRibr3moQEW9yY25XLiLeRd9NSntGopyLYM0G8cSDEDIDMYDJDrCD
3SOmFq+IwMJTB2oV8BPWVzf4rmsgDOZ83acbGwBsn0zE8yU8BO0obYnmBB8omD2WRFFWJk3rPFWA
zXVOSlbqBYNHLJt+MiWvdhIRVWeYlIJO6DcTe7cRx2yZ6Wuz6jNE8yqBAtQAwuw+RtPIdsykPptF
4BebKz1z+q1l2SRrwvdj8IWXYUlBa/ZjBRvQS++exeQ2LNnhM9QdRvdNA3K/qiLoCuWirNBCg9V9
pTaDcajKjvpPWwW2+JxzgW/Z/ITVsItrbwmb9y5CQpWIeyi1KuP10AYckhR3PWtKAlIWRWLv/qJs
mTCu71gEqU3S9LtSwrswslcw7kh16lfLfiPLI1th2xgphWUHMRQ5T630T02UGdx4ecITwQxhzrSz
W5dbVfcE/qR0JplTNIdRpBPeJeY+wFcvLUwtPnyeeQoEOTO6dGNoIT+vme91wSccjsQ6ifQTx+fg
w2lgYaob5b7l2n0Ueg1CFfhs9aG4dlZzPhMDUecb6ZD+QkrJrlYQy3WNmaXLuxRZ5SviOUpl/Z5b
WQ/FfxW6TMSC3NH2m6ZxMQfkqz6+2RkYPxJ+eRRcrcWi5HlpvUahmGTGXgrSyjVGspvOoR8IoQig
92MIaUagKJhrR8FEUhhY35Tlfwl2wtcgivmZdTMa/WjM0b6wwgZFFo6cHgsnIDtCkD1ONkt3MH27
QOKzYDjT3AMNS6xww5P/EsYVnuCyY1dqsAZp4NVONJVHTh5k+V2+IqSGhw9xD1YDGtRl4l000WMX
uM2mrRJ7nbqutmrnD9sdkS546AK/s6XwsbEToPOliNYMhulXnbh7y0gku408O/3+UiAGO0yUQEw9
tHMZMVWWxMAkVv1oWco68Arhh8TR0UMPVOVtw+Aa9E1dtu9pHn4VFP+UyzqSTwCjnoA8YObqzMzz
SSrOfKm/29MIxpkepMgr56bH4rvXKZAiSfuWJrbzsHyDNLv7poyXosoGFvGzu3Yd72escmNry7Ba
0/cyrsDEQ0Y3DaseT+bKCxB05Hpy0caxgIvfO5d6MD4Vfcla1/t8I4awfpE5GKK5Qull9dVBzuoj
wwrko6BoVkZqCpRthU00HJAtvA9br3eMo9cmJRsBBZc3DpaIkgRffWDx/GfIzCgAnu0xz6bLUIck
PKA0PzLFC0+/f9lWu7YjODOp25PtDh6VeUUmtV3kmy7tL20EIHuWuXckUDNNPQLHB3HPiojpv6rT
TVnY8lncPXOOLzVhNJeKz4/naJz+MkjO2hfE0xFopy61N4YY4PXxMMTFgxhE8xRnS4LcazHrgoCg
VWK686qcu+E4s+Bdh3Ff7NGu8EAe3PkMkn2v9bq+134OnawuI9adKCf8jPMVv4xOGYNgHvtW5DjX
YBjR0Q/mJQiIc9K89Np0pyFuFNJe+lG4EjyrYm/YTHwyV7fWQAq24DiK1FkRo2A8CwH5l4F6YLTm
hSBWnZei8eAk0xk+8BjCdUzsvXBh3NNTl8eqw5nP9lA75xaPoSxdEOhjepPxnKyZduQvzC+nMNhA
O8hfDJsbhNsIVap9iBjU+BW3k5YY7UGm8pAJWfDJM73SJp3gNEJ7oKCzkKg0D/OAKJ9bs2uh9KLg
RFiWPLf2cLYL2/g2GO177yI6jZIm3tkZRCmAjONGKRjwgaENO6GD4Ajj2dt6FKZrBaAny+CCL+FX
TsyDht/6KLpxvjcR1Fb0Q5f3kryyuqlIcRTZtOoUP4Gz3nx2DUo6KOC+LchucbrhGaTOO2nYw2bO
s3Kb4u7GQQuTIkJ+SE2SnxZhnC8GngmFSXxKpkAVayN5wmNS1DsyOlBhgVPXk9xZNoMclVKi3HIL
cg8FudxzhkOnxGDSzvpwx3zyFAPxoLUGUKlGcW61NoQlYskH6NnTVqEOXRG1CW8kb2+DblGEVOZ7
T+qYHsX9E/q/5AVtKuPTYrGOLPvwRHnrJIDmpY8e854elATjZIKFAqJSSHHQIJesKzGjdpqw7uBP
K1Yklil/RvSzNsvcuJHB8RkEsXnrmja6KgEAr9bagxe4N6M1nIuTrgWQIAJGwISQR3EYvBgkLkQN
yCTSWw3V5JKmFq3McHh0Z6If9SjTmKGH5CiNxTarSVNxag7+cR76BxIurwAWGkISR+8lLmt/jCAJ
2HpLRLIl+0thp5ei0BnYFJw83nKbMLgYV12LHEeNkUn8V8LWqRHPPdTujBh2zVXRCYZX40GFUNo2
SzrO2Zxaqm0+eASNW7cy5LlBxHbQ8tgmf9HZIWEsjqIwxKXO2nJTmKLw3dnTT7lmVQeE3K3PxLVi
yUy/HCHeOom6h0tPt93Ac5tFaPJ5NunVINcjExnBVFPrXsaoscnPaao9Gznt6ArlojRv3oxWN34y
8KR2JCzWq4TDvCvP6bY6c61AvnwQ2frVlNGSKA4jwSEj6hZWwRM3zXRow2m42vXsnpMlktFM+zeR
pYuAktFuKComnZhC79mYbgk3rI9BnX3rM/BeuaV2ZFcTLzGyR5I966ailOEbyxRqHylXsxHHZxf+
U2KkzWPjMQjZwFpPNtCFxWrWgLySiY1oup/OyjBhGnVK7VXoXCIRWce8r60j3c+O/MngiFuTDdhM
VPs8fbJUZxwoy2nH5IYmBwBnCwnEZ69H1TkkT6aq7X1ucYlNMKopaSXkCLUlFUrf6Hjb16WIi29s
30ciCAmmCNDvbpnEv3iplT+6BHjAryO4dqh2EjzNNhNQwNuivzihSB8n85IwFZ71W9q5r4EO/79b
pgPRbCT7VBT6tWUVJcvAWldkAZ26YKSKjILTyNq7guDP0HckrQONlT50zooYW/OlSspdjnPrTKXN
29SMJ+mxHkCRvsr6QZ0seC7vXY41pKrkC+YGee1mFpFZ7UCHb5iwdzaDrRyyr2oTnseYlk8lysGw
nRM2a9XB65HuzRX1fT103XV2ausU6t62G+FHpFPeEvKS1tsh4dM3s644kL21JKtnd3NS6i0jiaYg
2qJJ+keDKg8HqjhisJfQJDgNFPLAleWwIEmyLIcv5pX7aLa5fIjwvleSoaZHDKNsm/xK4NE+4+Wj
9QjCq2yrV4Zh1YOJM3Q10Q9C36gflEagi8v86LEkWoqQltbcmfCRt7r0Hgde1T4XESmOaUWEGQtR
PyBM8KyBcKqZTz0HZhuyknNuHNozkSF58+Zo8Q2vRDGIGxRp+NtV92yxgXbr+KWeW8R/c8zkbLjA
FKFFCtPyXCZIeeuZcGkRrCrWNwCjRHziHnRCs78D1Noalk177IZqC49tZxnpDMPfWSP+YUJXmNSt
ammh8Rn3urUjDocUByU4PitXbMJxh3jllDNBdGfCJDSSFnwjqmNEPRmMxVw/eizj/CYPx2MIaSfu
9DdjLJJ9EGjlGg8Gl4/sDN8ZwfBRzLEytcqSzdpTX3XgZKPnMiaALLU5UgJUJXuTyZNvJ0K78PoT
3r6APDocUBfjLSRJ5Ow2xbWMqBe7sbW2jSxpXEUIv6qBFgT36nGqEnHIpNcCSkpI+nbtb8mM0muS
hOTmDgJy6PCR31emtpGt689UeI8E0+sNRDKIFuEt44+lQ4k8GYMJeBp1GNAoreIiuwauDoYdegu6
AnPJPGXEyA4J42f80Wmec4iTWt5AKJjwvZx2C6TCvNgbabUucv5mIhu3jK9KzdP/yda4SMb+IcY/
fP39b47JoAFdL6sdYLiubpqo7f5sayyMru2y2Gw3RpB9SAoMQtPRHZTF2RvlFb3XU61X73AQDkUS
cJWYD/OkfVbA9AbBI53EiXklvP5R79iwUBT5QxV9d2dzb3bOdVF8OAFs+7rIf9HaoexA/Pvfy+L+
1ZG9vAB7sdzhvBUmqIK/voA0aIw8HTTExl5519gSYhxpj3GqaP+m10RPHkaLJNr//i8FQPKfvG+4
atHhCf5ey/sXKd7UzL0xzGbHUz94NQs0M1hq3ZWBWeLQeXazs4bum0YA9zmLGACmBqOH0jXCFw2Z
Ws7owe4vKjbuXdsW75ronxm3++S42NsRMfeq1y75EGI2Sue7U0h3nSdDu+lPg9HbrP9R7nR0Jejp
QvQfaG9o8nV2JYW1xhGXLEqGpMcYw7owa/rCH1CP4zpA4edRJ4JYdH7AGQr9OnYvQY2qKTH3QwhE
NcbOZnO2w1uSsr83iAtL/RNFzHEUoJEjWTzllnV1CvUeSRdXnHbMyKQjiaLLc8xDzrORxL+aIfwy
R+uaEIGA5/CTSLp7rKx7GvQPxKe/GL3x09TsW9XYz004v4Ir8ScvPxC4iavG057nCf9xGO5bEx34
2BB3KeWuCsU+GrHsjMUChHsJH4YClLmunqK8uNsZKq8h/UC9H3qJvWWtSVC6Jg99I7ZVmpm7WYCa
q0aXKJ7UNvYYbLptZBYmfoa0ZgscE2SXRgiIEkFCJfM6iZwKghw2nSx1QWUnZMoAK3NPRbrRNERJ
vy+q/2/WfZ6qn3//2+dXvuDl4TDFP9o/C4N1W8dbjRr4T/fg+rP9/LefRRu300JP+vvfnn9mn0X4
WXz+F3/yn7Ji/Q+M7jZgBpufZwiJi/ufsmLnD0NarkDTu9AI0Hj/h6zY+wMnr+HxHGQCKXDL/7us
WLf+cHHt4tZ2XZRulv0/khWjbv6XpwZYJKnbhsveAuIMf+dfH1Zx6sYNViOQ+uyT3l3kbbsuqcnB
UB477TZprDsEUgmXq7QWdvqsUbBC6lqXAyYFyk/QNRJLy9YsEdCHbdk+Q1TQtrU5jRx6Zu/o60Ur
0m4bnMian9AhE28Q1CE8d5I9SRYx8OCBxxDuyRln94DSAQ86G6kAvDuqhWsNgVKtgimXP0QbJANx
BqojCIBw0+9xlTbMKWyGSBzKqDAJjpS0NbBcldzlUy4enTwZ2Uz0MuvWGinL1XFinfo1uoxSaA3H
grVeY5cv2OlJWYAR2Dwlk1YdYjLfr23ZEVE1jZV4KyDqUXOnY+JbTpAKhiy0woOd9uc2tGv0HWbx
PIFAfRVxm4dwRak+fJePmBSQnIwk30pMfdwEBKgqn4xAgzacPe0X61N5ltqMXaAZgLD6dCLJW0up
PKwqYpaeDL5dlrxu6PlQ0IDYmyW6X99DrmQiPijTo5mimPK9qfWgoIcDEXJNnR4INg4eO2+oH2iw
x82QoGXx4XIW53w23YcQNcavyJP1lx7O9mV02FpiryRKvIUqtcWBSuFDUs7am5W9d2i7XqumROBB
3B9W6m7acwwWx1qQfkF3o26eZmk3PBdUcV4qNhnq0b3dMY81SaQ5GFqDi2tOxUc9z/MxMsPgXiIz
uEzklGz5PFjj9bmGG6Z1UFHoaj6oBNwhHL0Bww1YlWDAB2d4qnqpKPq3yO5LkhPwTRFi71GPe+g3
FrX1q64mRh60k4MLYIO8V5pljz1eV+HHrenvV15lxky5tLF4G2YvvjGUrR6cxFD1FknlvNFrqz4a
UeO96sJrPk0mXgRQSl26OwKa0OXabT9sZDjNl0arNb90NJQE6PT2etv29zCxFKRlWYB+cL34gO2x
wpxOOfVaJC7+tdyV+3zilKVQyE/4T7nCnSH+Jfqs2g6hJNTccwq2OaTaq1XXud7zgs9ZJW0s0AKH
cXhxsP9QNw8sWcw4eoDHb9MeyQrjVqusz2qsQ2M9tWH8OLouU3wdqdxOmH37hlYquXa2rpNvXVhX
gZrgzaiz6kA4OOaWMbO0fTOa1abp28heBZXVP1NJGS9d7gx7tPvT9yYs7LfMrdt0z5C1/Z6JEe3c
HLUh/vVAgUyxJP1xQY7B58KuGJZ3aCIsj3HZTRVNvo37CAe3THK5yL2SelenOYJ8Jic0lIS3kF1a
3KI0kc9Y/DC4Kst44p7p91PDaN+POmldStDMLPHRAS/pJWjK2VE22EyBBMBCxIO7o31rL4NeJR/2
xMZnFQkHL5EX9N0FVGrd+IP+v8g7j+a8kXRL/5W7mh0qkAASJmb3eUdvRHKDIGXggQSQsL9+HrDU
t1WKNtGLuRETs6kotUpk6yPMm+c95zlUA5Eaz6x8Rec2/tpQCSJTuKezITbPws+QFKGaiGnVGEI8
4u2klbKoGXkqmRrPXqaLOx8d/37ms156dXHpbw1zGn/YKeUKq1R2LGMlcQa6OYeiJWcwymmlDUUD
oM+Ne+SEQR1GMdSI1cEAz5eMZZlShcezJg40HhmSuXf9nOCz8ifDPZkoIqe6dLwfY6jVBqCvDTFA
12rLfgDXfaP7c0B8HaOgGCfUrlqQu8PClZ0NYtz2tpLdsG2BkB1z3M4s5VsPd0BJmGGGfbQdmrgm
7tYuFDaRl5d6AqVLaiBSxb6i8Gurc2N6mSAl/uhds7w34NFugOUu9vIOk59lUxoohqS/yZUWCDyJ
n5/7dFnPW6Nf/GjyCtNWLUtQbWmTnuxOBhyIfI0HuJEo4ZhQN3Rb8WFVsf/ZLxbEkC9tUmlsr7MT
qAAFdSwgTctB6KFH4nMpOuxhVtYeZ4JtyTGzWlXdUPxA8GQTFXPZPDu9sq78bKo/KtBPT6QS5IDj
1DLZxqXBHW9v2zvk8aBo+zC8HJG2B7lA77ObbPCM0m6loz4BaddX3qYwRHSOOMJgSMERPMAFUHge
eXPDcKjcYiI6Ttt3tjI6xz8nswy/VdypPY1ovXXfYoR01w0I/HSNB1tRSeT30ZdxyqKzS8/XS9yW
6ZMpJrHmAc9A3Ywt6WKj5um/pJ6H1GJ/YUQ1Z1svZ1ev0eNX8yTz7Qx4/N3zM/nBbeV9T1I/PBiU
c9ykmhULimtnXzo5ukcEPrLxHkuFVcsMwxvKH9zv9ZTqtyKW8Zn4Pw6HnMwnOLWATEGvGkVUh7Li
lXSc8rbJp2HPV0reSBhxI5It2PumlX4kOsVfrkg4Ey0f0vuEk4vCPOvgZF049qyg9ccQVtlzavdP
kT0WBq8nnxzpHLNYXIVdUILHbZ/AI8U7FGDvBrSaCT9vAhWSwUZb5Ukp7U3Rp+VLr938KS37/ANy
WHu1gNmOwUTeyeua9q7ocWasenrtRwIyI0FKaUpalLOxCXcTDzvqV514jcNzupKyboldVh7qo6XE
fJWhSn31piS8K/GGTKthqQHsBNvW1pucRxUn4hgGXfpepO4rzkCbB6n0l7xzm98PXhveFZ0FVHTZ
8ZaJE59si5Cj1YIOUb0OV245SRbWHd1ME61hd4wL/qUAh3Hp6fBhIiAi+ax6/BBKxWA+bLO4i6U1
FOu4Yjm0MlyXtX5Vaue15Cbb4d7039HInAEgUZm8GmTCrnKjrKgd7vrg4JVpvomctLvWjvBf6U0d
dq2Bs+OYCtSEdW0PztGO6NxezbjpT4EXQkI3K4e9gEEMSerI2jVBpS/AZTsixkZQnuwxm56LdnC+
OhwKH3UatfcGq/ajLcP5GwFkJOKwr8UlKqiWWpa6zZNbmQAPXUUlEKRW51R3Na6Lea5e4jKRb0GZ
Zyc+Amp2h9DZ+UIrdJUk0Mc8t5u7NoniuwWXu4Yg1mHYyqIXxzXbfZFQZd1E9C7nEj8IVNop3plt
2Q2L06U4oZuMm7CprT1NUOWLqPzmBcQ90amq6Y66qWMcbkFxajmbbVXksJahGrr5agTgczdOkme7
lKavfRmmPCArnumQs+iLn1z3Kk3thM8O4mucQCIhVEEnZFU1T2ZT19ddJvojn7R4YyttHDTNxzi/
TbqbapW/p37fYFES3j2lAS14x5LSCsRl+UFbNB4rSXqgg3+4QGrb7m5SVjJSuVyLKyoqjFXpVcZb
YIHF97TrcktOhKaSgDKpZTNafrjaF7cN8Zs1Gds2IQeSQFfP0MmRnkd1nvuCK8SHU3FULS4zfHPV
Q8/Z4WnO/O4us4b6yqpna42i6F3ZVjc/GxarPFcNwR4jZHqlZ59miqxLDhj7ox1dJOyJW4ay3q70
EbOPfq3Nqn+fe9GwyZjHm1AZQOrcyuP10hYzdkb2PowiNFa6EfzzgoUlaRl1KWffemsLO3xqipGO
aZNhAdOwwZM5LrA5jEEAqXuWY7MqhTFeKJDkx1YvATLPE9mprVR7P42Vvwub1P9qBhOqVkgRA1yE
0HsL3MWNbVD48qziHAAaxRzXkBvzFz8zpxsUdoH8YPqvbhnzNJdZKW4nqi9/yKapvmCEMYgcpWTU
Q21+HQ0gWqpveVQERdC8R1OY7Kl0E3cE0/mGIY2+vghHpqa6eTQzq3rP4QJtAXuKTWpq59Z0a2zD
JhIZ6tbsB095PRb0DfY4RqVrWFvDMjlS5Lxz74lYJkevtX7g0AlOUaEXYad0qODGSEhzuJ08N0kG
VsVsOzxilaMIWRMryGWoerhqefZMk1706KVTch+T24H+w1PkWMVgSVdOYbW3pOvVTT3JFJJ+VE2H
JrVY2tdF3d9HVU0MsJLmDEueYmatQnnfEdn6iNyU/XNhRwc40axKRO1frAiLN8n+9sk1DYDeRWys
DcoCnlhoGZsYAE/IiaZPjwObxdWEj+JYzjPP2bRvXprMNh8CK3TuKCLxdpgT7eemoUW+tEV37cM8
OY3Ubu0SaHrXVvSdk5EkIUDSnMTIYOEkEEtJMlby8hbROY1WZpbL27ZaSl/y2sLJ0Bc9YJ48qdYm
6v8L+xnelVYacDPaVB996eRSUcN17J9T8n07u/I5QNahQaAy7rM73LbR7RTa3lOb+YuVlzVgVbjT
zlSz2tM+nd+mDMIX4Yu3IYADIuDfnGUNPI6atRbBByQHUc1wHq4Ed/FGkm6/MT07PXqx1WGKAfXx
SvevATwUXFtnuuF1iKVzV/CEIHhUS48tGcihs4x9mW84pePV9JRXLFcql6EngTmseLWNh4pgCYOJ
g+9nnNOeSEbe+28irEPSr0p5GGa9OubN4I4Pqs3KD69ww51LLc/r/xWJ6f+hMDoaDyIKWfSfMtsi
HG0/daO77nsz3X8HOKs/i8Ci79V/8ps/1ad/r105PpxrVOl/nod/0vqdehwaDr/9pl797c/+t3pl
oglxErQADcpPIeq/1SvpYe9lHvmrdmWLPxzXI/hOhJ4FkbsUaf2NOef/wW/4buB7i6i1KF5/+xx+
ps3/rFTjc/n561/xPNJbtKm/bwroy4MEDIF3gdL6poeS9lftCqcRXmDbtfactlnieLSIzutgGOqj
S6fCS4tj7U7PNJRkXRt0HHeUBggN9HQfeNI8kaVL1q0EKmJafYJT0lZ7oiv5sZ5l8aLqmcajAdxE
SuqNoLKOyB4GMwQ0lspyPhpT4Wdr30vM+zGPWNO2ub4E8CcOadnxTR3afOH/2OzoUyI8K/TxdBOq
AtshU6lxI1VmXpl4YS6RbwkK/9JkE2AzeHA02+VWpzxnbBGsSwBg93FqB9/SwuV0zhPD3AkKjXYU
tLoP3pwkN5ly6z2fPSMDs5jHuWWYT42H2pTkOeZTUSIUyQiUhubdiGOrtrVYVdrE3Bn1U8bZBdQM
C/Q23U9VQfVC7zuKQ75OHnTSGaTSewebWsjJMbLq/RCO/n2thXyJU0oSN7TIUHPGxSBukTII04pe
eV8Toy89Nkp9aG6mnNm+yUaaBahuYcgI+hhqeNc86GAxLBC0qN4N25iuWIGGb0E6ymM6++q2IIXX
bWtU1E0G9hjTzYRH0DXMKz+pyx8WyhVM/mJkORpC6qeykwyMk9OX3ifmCUfpfNfbErMZR46JR57r
q03KaYZkIBkc8oZBHXx357nVuD1UaK+SJlQHOjzqbzw5ZzqgCq2+4DWrJjgCQBBXhIpzWCdhPr7H
qq7YsongTU+a4jS8fwBUWtF/SUfee3E6YSdfEtmYyCxIJM3EAZHkLL7yUuNLDvuKET8Y4iNKxvQA
spX+UgJjt7OSDaW7VlO1G5yb9J/z9yTjxs8nBTvyXiWx+9GLcnxpTZ8TzSApUKDWIXmrwMIJbDJg
lAADFEl7HfCqozZ6KAzEVrq4XgW+iR9tNOnnmOf7wep1u8+8kt4hPFzBbe+6xfNgFpKdTmg4/ZaX
qg9yXU2E862UnIxvZ67GY2zRTWbGvCAJ5wzbnjrA287TBu+UKbHPMvJDgt2lWe/dJvFuqpma+U0u
dfKkcgpx2IKTbVsz4lDhnNFWewZiKV7MqZpYkQjjyMIKfyhG7IOoleqXdUly27NGOaHbNZeEAR8f
hYPRG+w9ZBc5tbzMqSq5ZRkzbPiJuRfDqvpTYgNRyxzl8tMNjfzJkKUgrtyJCqxgKdKAn8nQvqSj
SdAk7PUxiRpnKdqADYyL09w4XjRhVxK6ZjApiOx3WXxrTWVwN0lJnsivGo39DjrQXGG6lxXNbmFO
MR9wLOovPaO+NaqkuRmizP9iQ4z6EkRSfDMoingEyWTdRWmIwkBJ5Q9LYevvW0s+QymxxnXtmdl1
ZLj9a13a9g87rjq0NSib3D1T8cACVlE3lHV6NTlqPvquQJGzfP9sLvoxxSftWouaoueWZRNq4+gS
utcWVp7aSu6TNlJQ2eZgPnAUpLQ+bWbwzBlZ67qD/pB5iX/x8tC+KQ3a6exSj7Aa656ciBksmOtk
b7ltd927efkxebrfOYLmbYvQx9ssreYG4SyFYGQkFBc5bKvjJAZ/ZXGCfwW0I2fKp/rm7FCsfoor
x8GPHIWHHoX5Bn5GtbPM1uGyZ8hpGymBnFSEt5yKNCXAhBLkZ2BeQsLDD10pmh/KD8QjWacS7N+Q
BYAjMcVDEp/JDLHBz7+Z0xwhfWTdGe9e+OriHn9NplFuGhMNREWsNU2sNtvKx64yBeN1B7R/lTdE
e7lAGeXKjFjPHFnrIiVXoPqAOzMJybgOE8XQFg8xsWI5a+enlFfQiiKrR9yaCIz4g8VOMU+RgI+7
cdcO/nKrWyVux65Mduwly60wivLYd5SEUwdQgKb0s5AJXqnqmsSnevNFO0+bJE+sL0QWWK9QqUlt
mqIRIi+69pYPS32ozubj6Y0vQ5vlj2M3oMHDgdmn3eDfUhAcYffC32TGfbPoVtl2aisQAV4+X2ZL
hccxpBnYZKd1GeY2Xhc+dD9pjnKvGSvPil3WmeUV1X5CNldmLMwbc07K5yJ2cZg3RjreRMgNxKAh
TUvM16az8Qsa3X08vG94CNtHNMoGYlNQX+y40QfS4awuPHN8oX2mP/iW8k7aUvO7Ccv4ibk8BH2Z
Ywt2Sr8+F3Zh899MessmNgYFj+5kc+vvYjTYKwtQ4z63SxM6SFK8DL3Zb/s4UubaNPoeZR1WDMMv
7ZSsdw1AZYDPQICxOLfKXVEV80MCt0GtSPbo7+bgiW8ccoIS8ELp0o88eoXa9YANSQJFLFyJcurw
SXaNXMdHsxVswB05jOq6mUv/Zgia/C4Eufq9EC4hKHtR8BofbCQ3Rf1IN5KxSR3Lhy/luw/SHdiC
yOgtn7yR8Png5FsfR/mhCONkZ+MvZCfnNDsk8G5PXNY5dd6g7ku/uPgR/VTKxn/VtEfp02w8jDbk
zmTAFu9w1n6PaC3alF2AVzSTTnJLVcJ87JYS89lLSGBbFh1UqhzfvDYGpxBgXREsM3CIQ6eTMn60
5qE4txxBkNUDm5VZifvaQr281rwk9mE1GA/kofSex7O7diw8w/lYJt+0EWVcemSDjCqinakZh3sK
oLLHWAXRKQ5bwbESEokXA8nDwqB3SIHVGn9UBHcwQvEyepR2Gn9YP3I62bBMpYDJK8s6WSccaN5r
wEhL7jy4kwszMooB9zVeS3tUm8prfgXCL4p7qiIm6uLnGdjZEHMUpT11lNsGZWmrDC0roq6Dt41D
M96lUF40lHFBuDEx85M3DQQV/abfimZ0SKW64iHUAXnzgXhoSjMl0TWHclJ4bc+6IXutrJartGt7
lvdR663BYzBDIgImLzLhmgfLoe5Nm3BDUDTDtUMmlFFydp7BqLHmhOx9qC1fH12qPTZl4lK3PPjZ
KRGFT4hQd9suUuUPv8z8K7eViJ8poHEjWiLVlL+yfdXqFClGFg/Z8+gI0qJTnjE4MUd+DK3/Pehg
siaJFZxbU99Js92FTuBgV7b8XWEDLRub8qsRUsNZU11izY6D24DPi/I9cZLLWm6yiurK02LeVmia
J2URGFMy1pD9Sg7VIzW124514ZoNIOf9uO3cnB0FITczk+4jN6q98WTPNPrLSeYfnAs+m5//fiyg
fsWxTHoQKNQxheO6v7OoWyhaGasdQuVirM+h1u52qnOqEOY6fVK4tahB74GyZhi2rnrLE680VsaU
UFZe9M3Po3Qd2CacJ5KuUC9Ee+tzznmJnarZ50Y17mxfXRJqMzfAoeAx2RYrJICHKrtkbKv61VS2
wy1dDcJhC+TFT25keKfUtejC7QxRfbEDJq61D4nlvZk7hNZCw4hezVEjv6FJI5mn+MPc3SyaIGIk
U4KXNWPQ3b/5nH5f/QuEK3po2fw7AWgz7zef0gC0sABYFyK3kQuiIT3Ra5nxvF1xwu2x2cg0unUU
FaXr1jHoEJAzt4oTZj/onIS/QOqj2otBZaAhzQAYMU1l/LjTiqwnkJCkfmblYXxptXIfXS8gt0HF
zSAo4EmK5Zlt1w8Olv+RHHwidv0owoOyRueedUe5zx2cjz1Yv7M9J+pH1aTuowqN5CiJeD3khqH6
TZIWvV6xqpqqLRHo1j82wVRcUoD7z05EuwMSnJV/+dcfm+39zt3/dGY4HltLxzEXx9Vfj53TXLu2
nJL4ULV6X/Cg2gRtkJN+rqu9Z84O+x41rFttDxdorfUVfz39fW7VeOeGRbvAyNmjrajGI2o/lyM+
vlIan41v7BnxZIMbGPInxyDvFYguY7PjSYOm5sD8CofIPnQocAxBhlw7HPZWYvAZ1riRdnOTmgl+
Ip5wRB2IRFuaD7JykZJS/9Wg1ZV72H2eTBLJAeEqPALVWklADfS5tteV0QzIpHiNyLepxxlbLQHP
inan2vX7zRQadC0FPqHOGj9YTCnhjkByhtlXyWHTT216sUktI59FDz4NaEeyrBgte8HX99wHyIcP
/RA+j6lPTY5rr+kPZosx1wZD9XJ5d5n7Q2Z+zv8xEnUHNi/ZiTWf3mWft0P+eWuYy11ikZyKUK/A
m4L+KRCe++XGmq0ip0cm8dHSmtjtL6HncZTwY66/Ths4sC33Lou5ELMm6w/OaN64bR6f49HJ31Wn
GYVwYlKeCdwpAzDHAl6uFCeMPU3NeB99ouMs5YaLanxyyrV2SSsOx9SqXos0lyst+F/gumXHCjof
9bqU+TW9+b11R4dQr/MwgCMyyC+0VXNVDclHxkJ24+Fa2fPAxmide90ekT49GAPUR7HgmQYiLo7u
jEMHi54fZuhtYisK9sY8P5saA2Q20PDsZm9pngSrorLTtSaCt0t9mWLicTwmuEnx6mYq2PXt+BIR
EWCl4RDm6yQ2jjmKdo5NwsFX5tc+ypbUGXJ4E2iyxsjteEeLcBXrwH+KDNim2vTyfWTgt6EjFR06
auDvlwO2YGnFICOgpWC7RC0g2O+ShcDfXyXj1ez6QM56OXN1A3lrokAAhReME0UAqqDBqAwAhqUb
Dpq1IGdKjjzq9nat60dW+IBzIKLf6ckwgdAR4tWtQU1y42b7KCDUYbJNvx0mRRbah9sVIJmYmRuc
szHsXwNRkEuBrXAEwQaK2Zz7ktHazHAUhuklXY6eUhIZqcwIMUgL8VbgzOWDmMLj1LH/AjEdvHiZ
7M4gDNz7Bpn3bMrQu5sGjNdElqJ9a+l0V8edsQYkXGzlcuIN5ilbA/51H4DGWnvAwfgo7Sna0EFt
3CvfVYco1vmWfZradcvxOUnh9uW4YFZm6j8Qj8s3M+zuNZbbCN4vfs56AhFiJ7AlpAYwSNqLGS80
wdjpNp73PbH6baF858nWobkqa8MDkQWtJf48xFO0esLi7H5p7AifgWukR18XF9H3Ha2rGXvSpYzu
yYngDhDJqk54K0kP5HisfSggKxrM831Bu/PBhBEvMvlE2Q0ylhD5XT62uMrH8D1ucAEpvWk4ka7s
InxWztysvCr3jhkUQmz4ZXvDVtDaNiJJtrVHvNA0qCCO08HGJW/I+lp6DriQ8lPMMGzbfW0lGYHJ
x+YKVwXdIwLR8oE7Mnu3FlUkLDu65RalpPwUTWZcdz5nApYOnAWrCHpuOI94pvzBezZ5fu9puBQ3
gHhiPElFc5tjiyK7ly6k8hhSGseTg7CM58AbeHTayRbzW0nnHis+Mjc3uOM0pqelyAAHWH7QBvGZ
iIMmmKj4ua5t7liT6Az4B5yog+/SUs2foPwZCPXcThu/t81NHjB044nrmkfSPM66y8b5jheuvqZI
ARVntPbzgIAwR6RXi3G5DIgz+cbzFPBoagirMcCWwLkXjcpMFEe9OA72LVZ8iOTiB1gxjnFY1nG8
IBuEDilJPTX3xFMn+JstXcNdEFePRVJ1j12alydsqc3eGTQv34I39yqOzZ4zRNT0PJ+ilNGbgzY/
QrgGzgCSJmOHvxpafD6rsqyKuxre0slUrDXdVhM2qwGMJXE/rCb975q6xFJw89ughw/y7y/i3/Tf
oEHDcsYJHNOKzvkX+6V+N17q++G6vQNZXd4Y+Z9FaP9jftjlG32FRdSwndZo3b9sCP7yi//JdYG0
l+Kgf74qOL0XRfdf/+u9UP/7v87vnP6S5i8rgz///J/rAs/9w/OwpVJIRE0fCQIsrT/XBfYfIHCl
Q2fS5x7BZ2j6WVJjS0pqAiCydFVJ/NiLcf3nwsC2/qBszuLlz7hsQkUW/8nCgLqxv1wwBh3MnkNb
0uK0/S1SEJEGaOc93AVrJwtPPNcODdxxl/R0cWf4y4HmRW9+LqcAUNVnb3ddnyf4VcdqafWeYk9e
u0vTN64fc1syJRHNoAecIpl0InjlF95GkjbcBR6mLSP2qA7GUUfntd1idNXTsbAIRyWVVQIlys2D
1Q4eN7c77C0pxEXgEvkiZ6o+oQDPK3vJcFDz0J2CKAhYhA7EEhMyskUZNydAeM5KVYng1Rb0Fy+x
PKBQUx/QfMIZeOenjtpnRVbQCeBicCTnK9YkgLKvw+ja10np48SlC422LNB+5IoMIqi6NKr7sSpo
YbfzEGCKS2XMI4MhfQC4NPYeYeM91qpvCNTkWxsjfzFK6goqrPdMYW5FAtB3u0eKdMdbO6r11Tw7
9MWParoOhIs+QuZjT/Av2QsiTEiL8fTYZQg/5zZqKXhxpjhOtmOmunolYFNel41Dba5FaL0yeArK
1FMfTjbj5VnYcrgoIEDq2mb8NpvvVVpmXwTcm68h3qOt6SjrZcLN+OxbOd41Ly/iB9Kc5FixWRHB
6iCRY1PAJgW1SyW87l3sS6TzjcIbr2D1OZTVhUV8i+6YFaso0M5zb42IvaEp5N3AXHwz++MI7aUP
1p5lwBKkq+a9mEZPrDsb2HwLUfaQpci7ttcjEkZJZ933SgA4pZi12fZZbt8ZeKywAwf0cTwVVA2B
ZiHeZKzp1ebrVHlUhySNGJSgmMe30iqstVBNCNtZVYNF0NCwunWfF2ptMfOd6yFAR+erWbecBqr3
LsUxTA46SnFItu70CHSo3M9yNl9ioJ8z7zCHuVe5nCTagkDqthcx315wNcTbcKite89tw/fA7Djn
dVrK81wkwPzwt7npxaiH8VZ6GnLMHCiR7LpZwQPEW3qFMK13fhAmX+l0UVuzqdUiGtJJi6Da6G7V
Vwbza5JxsNgzhiffMWBP7/aUZc9er5BiuzollRHb3GBxhHFoiY4aHcgy3JGrNirq6aPoWVsQf+aY
Cp3fohN17KVzCGQBec4yPN+5BUJGnSSv4Dl6R7ZvH8AckRHGj1vwMpRtCVaLS4buJy9pfgyU3h0N
nQgThwJH8k0dlV6JfBvKEy1RDFIiD4L73u05uBrN3JKDD0fctyx07ptApgKEgRqfaYKN3uO66t4y
xouLUKG667DMbfOmD87lWFTfcgXLDwmbYsQ1qH0+dJhB4szegPChhnW2d4LxE3TA4Zrxw7HvpOpK
3FyEl1a5jcNqbcjR/oYz1/+OFzLFxZLRM78y+JvcuqnVXVJ8KgyyjVENK0dMzpvRTKh3RtI413NS
mNtKuOmNl4luY43Z+JbAkjvkNcskcgn2Hi+zDYgAGOXc0wjoI3RuW9q+vxAjylug2YRMHZwVDZXj
8bjRvO3XXl+MLASwL55VjpK2Qbarm51vTlbOYSyarnt7BtjVGGYNghepTsGT1uY78e3omepF5pfc
BNUz59B06dDEiUA53ejg35a2la4GxL8v/qC9oyPNDm9053yVyighOgsUPozi+OPl/GgnEIsllGgW
CGwMrMSQeC5aEjdRCKBu8JqtBcLzig6A8ECbgfNqs6ilniKXPdGe2d7QFe/cTJ2Rn2Piy1c9Ti8q
klLC+4Wat3YQqfuB6+3SWp1xXcvBf8Ao610cGLk7GQzTDQDi6CFCc2P965XwjuY0AA9pN/D4YhSq
uvfKQ+Lmak8csbiZ1WwT6bVEyREoHxSvkLTa1BpOVVAjHG9sq7ZfJ2eqmZUNXZ+GUd+NTgkiPSTz
iOlQQt4dO8em/cEfrzhHOW+ordXTbKJUeZzpQvY+rvllypsivyDG8iNIxyr+kacS7CEdBMRlEUah
Ow4CX1mmomor56nZlI0e1qatxytp5RwtA6xWuxLLL1DAfvDuitH2LuTr3Y3bZt611czGPStSdNiR
qO/1GAii3HHf3rVuEn4Dvm5swiKInsKYMzdaM2mIGYfjd5YnSXxteT36/9i4x66r5bXOZtPCslPJ
dZnG+tCoFrgDDw40jK68blvdf7HaiAOYNZgAROk2UnAjbkJcXkcOFRQXYy3CYQ68x+xschQcg/sH
G+rrdexTslUWWNLWJr+3kq0dPTi1hquXO1X7ZtX+cJyYkmERmw73XFRHHDq437CbBRblznUmILN0
SXqpccytqXi3j03YmCZifzScTNYfBBvIzASGyQF/Toajq+riq8Fi6ZiIKLsUypjvvCJW1D2b6al1
/RrOq66fwoGXaxuDWyMNpna28IxbidjO6SX0Hts06G8Zru3DXEzGhkdQcq6ufMO9jk1RHtveAOo9
L1M+9fbeJZit6ONzFvz/eSLG6CyQ/P75RHzbfeu+xt+bZvp1EP75x376ZhhcA0c6pmNKxjrnlzIJ
+Qdli1RDYDmQ1p+/83MQFkzPDoEpbJoSj4zlINj+HISF+YfPPE35BGEyj5H7PxqE/+qb8dDEqbnA
DeuRSjP51+Vc9UuXhMTgaHZMWUAX5Gs4duvWh10TRSTk84FsZlazoIwC76JK++svn9Q/EOd/r7H4
/Vv/pjlbGFyzzKS3PHAwyUfx56F/Pqgs/Bhq8TO/yCnqH1uE7OXL/XpCXKp+ieSQmMPxvFRg/vVv
moZ96mqnXPrYimwDZ561Fu822wpegVZdNfnA4xKi0G5q1YsZUURsWhMQ1qrcsHtkHd7YrJGMdI2T
kJIst3sRnXhNOGXGNyhnzwkUGr/bTdq7kinuclbmzP6rYqqeJ8u82LNxWw/6FJfuIanSMzjkdvuv
P1DL/L2kzCMnKHwfQYQLiqvut1Ow1RSt5/b0WhTTdnbSALAeiVuDIslbp0M4rj4hxnMEd6T7hKlK
FsDwYVs8gyJWL66W5MKNaxtRnT1eVK5Jwt1YY43je+g+cuB7ylyK/d7CmTVnf2LAJdeGyX/JNse2
s7eq7MO12RgQyH7UNWeCWB+HqKHyoSCum/rzvIpkfEDN904khPtjuXBr/amGXxgXh2iKE/in/mlC
/X2kTArd0IK7YvyoYBlNPVIvhk1rkquUA0IIE3n0p70j00Nuo+NEQCUziRCKDNyx5YTuXxTESSrn
FN5SN433s9s5TMkpW3DsSzeyPTj1t1ZcrBGF2xhXb/0QyzOLukMlock6kTQPwRwwhOnq1E9TexQw
fxFg2KJDAbZit9y3rQvHwOdTGkv7mUox4obQg6HoWjcuPOHW6Z9TsoN5IOP7aUEOU6v7zVogxOWC
Ix7gEpeMNw8zpGJnIRa3WM/ILDPZCya0qMnf+AjdbU4uK1+QxzHs4675XkBe2GTazjZT4w2rYQEl
j1IcPefJXADKjTeCfdXhXhphcOp9d4CANbK+8zO6yBJOHwk49shkVSoI0bkLqBmJvN4MC7x5WDDO
5gJ07ohqR2VSEbwgp1jSh875Eg5Fkx5L130bszDYGhOIaOphiisFNZrpsOLQA0gaABLAw/DYizNZ
OagQIDy3A6TMTS+s6ayH6cH0WwAyC6JaLrBq0Wdqz+r/AmkRORcR2On5zKoFco2nlVAkw/IuSdJv
PgyaVZFiJTIng641+cLxerG/in51gip2l8nmBq1ya5aEzqb4VMUhlgACZ358irVzyKNioweBpzjf
2W2xwdU274v8SbQ+laYYcQ5DQdMfKOP6SgD3Hrvq0Vto3//6zv0EGfz6cPKl6SzPYogHnoVl8jdV
IogqbE16Ets0Cy4YQfRpZPDNV5//+uc/DIdsnOjeWCt1lxKQuxHJ4bpc2O70DPJsygx5tBnbF/77
MEKCdxcmvEcCD5hg5sPgMIKTooMSDaI784Gxlcb/vTQNzAtnnjEQJJadl2euzPd4odHnVn5R6XNi
vf4f6s5jN3Llz9KvMi/ABk3QbWaRZHqnlJc2hFQl0QRt0PPp+8uL/je6MZgBZjPALG5doJxUmcmI
nznnO0ZrY9u9U+sT8PXVnWMPDbW9pC4NdXun3CO1Idv0Tr6nS2rxAEfXf16k/2f1xX8duP3P/49E
xJb4Rzj7vy9C/lHw/o8H9fX3p03+ax3yH3/yP+oQ8W8YjLkzCGcgc9C8QyP+U797d55TUlBy3GsL
io1/DeT0f+MqwRMu/lVt/GcdYlr/5rH05E8yeDX+yZr+v1DwWnyN/3Y9Q+ezmckx2dNN12Rk+N+v
5ztI3lE93VaTOvOqEMUJsNWqb1/vcLBy2uZufB3GH8JTf43Zug25/3z/L5qNQ00ArCFpAYF6JLX2
gJbj3NZIaxyiAdYGfdd1FuLqDkb+Akvogioulc25bBa2lqwK7EhPv7T4vjuxknbzf360KfT+l9k0
y2Fk0zzavLQOSJD//k9j1MJm2x6GLV91CYXZHtjkoZFkKr9if3rX6V6J10s3bW/f8G5vNTwGR/pZ
fJOe+ddgAnLwScjhxKo/+zkxNnnXE2HRvBOiUp90JyxjXTyophVoSRG+SmxNJeGBdGz4+ub5gMFo
PsCLIPWKWjMYaP+PvVsHkqnCysXcfpvROhzduWk4tHW5HwQgKlyo7YMak58qai8MuozzXJMRFNlW
sZV+ekxJrovEXJ2SmtGE6TNEdYrpKUEdd4UDjE09j9ZT5vg71LZsAsaJcJS67DYQ1Umg7bAsLKJl
m21/QfHMd7me7Efle6fBcc8eR8xHpe/actwy56veo9IMvSqxPqAwbrTC1jd4Xnss3nULPESlt2S2
q03ciuW8RCnQSdMyt7R/sG8L9pdN4qMNrebXODEeGqdC11Unw3W8UwewehzrCl87M9iAna97mPSI
LGCRP9apRa3ipmQ0+fo5t0IdfFLYMf8k/jV2wxrdBF7GTEfvolZ1YYgne/pB7XVxtIQ7Vt3v5sIx
A6hFGg5fjKD51LHhZ9t1qGNYmpb37LltuoMHSewMEZ6bqpVm0Cd44wdDvnSOB8kyb17IffBRcGHm
EdNYHYQ3xbvZedN1KjYSdbx4MFFXoV0bhhIOQrkmZb2sm3LvFItBwYpFdNaXbzQA+mrU5w3uErBr
9dHtGxa4KVO4AtIgutqLRdVg2gXAJv0ZMN+Kyohd6RiQg35GxtJhTmNEmEFNsmPoZFknXtiKmRvd
sb6JqI32YhnJqfKWw6yc19xgxdXp6SNQQohEjadOkcqBWY8mCXZIF00V46RHiP3cjPZxFq06xmb0
WdeuOhEN0FKWx/bRmUgSL8bxM+8itHpLcyXqZqtAngSZgtvMVNk0WQgOhEyK1oe17EVyNVU000u3
Bzx6sjr88F1d3AQuPXQrAJEAAVSZfAFzwbp1uIIrCNDksQDvHcR1Yq8W9BXUuDtJqruEiDzy/q/s
QaUhwXznnlmnT91AMOydQtjcnU5/NBeEvJ54r3C5StQYFYvygYhIFh7BvPYbGYVogk+VrD6clBW0
3+Z70PsBkG9sdzLVVhHptavBwnwNZ/y85FibHJzb7HdJEdDufMbpVDnqIsW8AzWy1nlygthSW+Zx
gYqu+UyspVInkIjn1nxMDOuPZRCX5jCSQ95+vgu5iYfepgy7MhLf2qQCek+ABEQ5RKSZTF9mXf5D
qybcZDoxNrioiLyDGdtsPGbfS4S/OM4o3jOgT3ZIEzmQUdEeqxigZAwnlu83dOTOYY+qyeyzj1sj
SPA/KAMNiVnmwCUK8UY78iFbtw5tzfknFC4jteMg6ogkvOVR0454k1Rw70NsDzo0jnyz9N54Pzn8
THIuXII0RtsEy5hukXY+pymiF6qXQ4UAe0NeBLTok9O8pkX3Cm1nbeBXXzVdzCJHHvQGUoCeM/43
y12l5EGrYQAsSp3tBDionjvnDj6ZSCX4pGJBdrvSp3GP34a6zC2wp9cPmFt2LLBJLLJWrjl/jkwC
OI2iIx8xonZGx1/ZGpFKZc9lhrmGpDyRvOGUPqtFbSv++lmYJwfGLfKMre2sWSnVway78MygLs+E
q/bArzds0z4lZeEKqLdKk1cDAXnk+78Ik3+wo/rEvVh7NhenNLKI2ulJsVquSZt/kPrnqbeqLEgL
GO5jqzS2V37Wn3W92yZ6Tr6S1VcwDrQLOaMZPIKc/L2kRpct0m/dfJ+U+65Nxc4bxQMjbxUYerzC
aByv+4UwEhaAV30on8zRvVSzKddDRGK9as2/3jBx4KVvAA36PTIGProR8cFW6pNoT7YJ7Ze7POkt
C5XBxXmfZGhWDI1g5TL5YXwrYFIHbpboO8NO38YEJGmvDU+lMLSV3Wi3fun+FChQdgjUP/RKfU7M
jwPIEjoB5GDpFceL6cVQxP0FoivexxDpEi4QE3cdDf22X7j8cEw39KroYBYfR4vfFZu5JLesz5bH
pfLvEc2CeHdzDBIg3GGOu1V20d0JQGBgO93mEu9vqyoCUFpJqCxaUX9p+o3dApopcy53IIIoKnUx
kuXT/GnvAGJANc52aIpqZXnuNm5Q/DEt9J/G6qJDbgcnDbUzQVHm4NHTjcE+aJoiJE2Na5ergQOn
v0sEa7TpOLb9+Yqow1kNwwf/SPJCfCk2IBAJ4jSAy+qW/J6ARuA38t5mg8l5id1vKPt3OJJ2oFx1
0ZzokFlR/W23n0auzkYKjRoYGiFFXfY5OVCSW6QLGEy7tTZ2+6Roh4NQ9k3QS2Ew4i1sa5QAem/T
jICoOf3zA0atdSr1bAuyZu8QYUWyLt8HEXgQcVQu4TngohSGkREzYrWAv4DEIuYB8dqubUG+GlF7
7QYXI9wtxXC5bScV5Pn9A0ZO40DIpReXf8w44xRO+4dyEsUqmfwFCzYxOW6DjULx9vo224uURaKG
0cRBUF9wFiKA5i9twrYXPsUB4AY5+q96hBs0n+g4TWDeMr84pMtsBEAXwEKzxW5TZ2Sy6ASrzyXJ
HtpbhV90TJr8Ed7RF1JEajHnIIyy3czkOwYt276rVOkJlydoRpu0n16rTnop+sDOrfxkmFKG8VTT
+nmFRmMf3aohRdnlkqmBQaYN+mJ4smfvORn7zdhZ+dapiNZgif6bjLi6DI/cwWHvsUiBc2k9K/I6
wfItaIUjmBpoRsD7fuU+N+5Sj7tigaDXO8YdZlicZ7I0t0iwH6Xev5vznHEG3dXVcQG1eF4zC1we
qhq+cCFhjopRDDt60HHr+/3LkBnYawVG3hr+WTM9NwOuIsdqMZZ3x6Qug7Qe3HU8sj0Z9eHmWFW/
0SfBVr2kp0Qsp1dQxQvIHBDKzZ7625NkiDhVv5JoErdsBoO6tvS1VlR3rRS583m0dyxtM4/wH8YU
Hoajsf4ktsGzazjHXDLEJf9BTcW1utDTx8Q2Yet79+rxKWcfw9MQJ2v8xnAX8mY92LzkrDtzpEla
QawT0jnqVnDlB1uO32AznJBTuw8aj8uxQq37BLjy5onhLJpa3gZtsC5xvLwYI0K23meHaZNjta9z
s94QIb7JMaYryRxnTOuLU1vnDvHgfRWCihc3gsviLHHs3RKRKFgQ5YmLIwkzG+9uZJtbb6RLICKl
X0Z/w7j0u8PYcCpd/dRXjJYy2Z1RWsYnUWrm1Td3nhiTq42udJu2Q8IyyQbFzqAqGRzydEcIy6zc
WdzjAti0BnFjOgsmdP2Ld08W05HA5dk1UZ53lJVxsFik+IBJVim4SMI6mOAR+wLei8XflLoQC1T8
bLH162vGJEoMj7oZ4wRnP7uqe0ZDfod1gNSKBNKfORyz+qNwHWurx25zsWDKb2Je1VuRMUIcsqHY
Nh6PTjaZP7VKTmAG2PoS0nyxCaC/xw6YmNbVdJ7KBAkh39iu8IbPdAYujpTiX7+g6ZxAY+bvjZkM
F49TeimqDSgU7dECmALyHteQ4zcLcsBygEdMKk1mGCVjquUlned1Kxf7mQMRPiC8WCzT0a1hhPII
aSIJwcg2kJOJImeCxnC8fWiQmTwDsqW8wyCGCHz6sD3zMBjuZyGGYl9grzyZ/qOl8uQyjadpUOhj
87m58xZ5ELsRAlbySIn+RXLGt8nYxkvg/kep9w1qGIoWys0Wte6kA5pt3Z84nSlhEApPfcyxnBzt
3o0CP+dF7LJiPxP/BPeM1F7TCAvX+lwc+4YDhWAB0pYDAeDRNOiksbWvUoeUI0GsgFmeZoOpnFvq
JMVVF8z74xpZMGnnRo4IMn5JPtpzNO6A/a+h5SFznK89uW2a9l6SELTDqKAFqH6fJxD/IipRLPqc
GY6PM61TAQvVdVNCVIvLaJ0nVYInBSgCFBsUI9lbjLFlQRbBeZz9caPqOlnkdhG5FRLIJ+lkigMT
UocXRrzZWr/1Pf3DjrVzknb+Q3snXQ0YrtCdgZFrjetI7PUqbmDpNFRh+27MN7Ksw1bV6VM24v7E
I+Zv0xwctdXCDB7ImrzIXkflHzVrlAk2M4fiEW9ldR5ina4RsPeGQEgKV1HCy/CXX6uu4m0uFxEU
hpVtNF1+l/1bkyXtKbvjHoxGg+SLjrYpMBiTxMA1AbW2wazhQkiDt8tioOf3DP2Vz+nIxnBNvgJ1
FJdDU2IZVo0+nbixhpe8QYBQ5hM73YzRbEwy1RMgBAcfUE/IfZ+Jh9g1120apZexbl9sY076gExQ
3voHvRnincRHdsR+WB1858PQTTGeFksfwYdgUoKxZ+3wR4rA83A7xXHyRYrVeI9FbZOzWyaIC4GE
7bJqCZZl7RSDv6KsuhoaY9WsK7ac9CGYZmeb/SBCcbNyOkYJhJaWWOPQwQJK3mKL+nQIXQK+pW0t
Qe+au6Vffha9e6l98aW786r3vi3R/QH1hhO7757wdhVo4jVjlbMOSH1GDA2GQPqG7OKhhQXCcmos
gbo5eQYhmAWWiXnFHy+Dl5OmEEdqG5satDfl4MwcNiNb32BGcQOsWt0WBeeFiAZCled8CMpmAvAQ
yeLiAZRG7IONQPpg9JotYFL8nkmuwtm3ui0O4b42k3OVVyx5iEPGTeaA46/ljlEsuYSEiHCSd4CF
kIHhaWIckzODr0bqXNn9obcjD9vs5g1fLl4h4Pe3U0XhkqUOUd3m9FaJpjjExIJ0QyiGAXda3GLg
MjlwcBEFZTf2B82p/WNT23GoLVEdDIDhjpnDeYKP8ux5ZKoo0IDKkN+EnaFKx6gkZ3svG/FeaDLI
aUh5/EysxgRW2ZZ1Fc0J86Ni6QMDcSBQaFh2fp4OIVrxK8pUBiiLsWnG5q3HweK390pr1s/9/RDr
ou69A1eC0xhzHSSs18j/bQj4hkF497k4MmjTBKZ+45AINT/N0ZwGZDE2q9Gx5YoJQzjweKP9A22C
niEUnb5y1XJU80CLKM/ktG16dNsWPNTQIwOJD0gU+nF5FpqCnR3T0DkTqDCe6LhswlmbtvbkPccQ
tU8ZMblxIqJNOrH8lhbJHYb7hBgFXElJ/0NrcqKsNQpz7QpbBVr1EHsgZSGBb1Csq6sej+6qiFH8
qgn7jcCBF8fEALtxRupYRb/BKpdQBaBh1FZg5+pc0AwvoT+mztrV2rMxp+fZACZqyObBBpUAmDj3
mD5w++pp2h27CjpHaeTR1WWxFFjzYxPXxq3JHcqtqHpMpgLoXvFnono7+UrzQkMsz0unqw1SDOO9
cZ2PWoOMZ5qAlISfgN/LgWyVMuAFN3Y6H89QUVGvG6nvy3ZaxV3jkSeclFuzVPv7Rz1onWynIl7m
IgEjhVcoO5bY0ABRNk+t2/9SLec8V416isgjcMpGhfiayovtHLgS3aNWe6/2OLeg+KvHtoTg7rsU
nRWGynDBksejkazZaC/H1mitfZPpGyxtZ3hIfFLr5XvRJrzfdYT3z1wZVvVSkJ4QTB0qHc3FzR/d
YzEEhpa4LPptOf7y1Of7srEiIFbNKjcXtIViPHozCuCSKF4LtX6jM6BwS/nXl3VL9OT8pfe6/iId
rQIh2dIINNlyAduehSl2q3WiHEGym/6VJ113wjO1405v9k3fIj+EFL9nbPMg02i+xuIt9yUCt9qg
ixgl2XsIR3aZ26h1oavuXVnNIyXKg2r9aUdIMHThcbnHx7YDoBWTk1bJneVnlxzd8ppcDIvwlJFz
sLzNig7dS9OncUxPxJuUGDTwwiQEaSI0kxk4wucie0jagqzHVD1V1XQm4ybfZsmyscm0ZoYyAPZe
yhcck8l6SRH4D734aNnT/jBHXKvJ946G5J5vgRWPM7DGVbrmy1HJ9AhXpGla+zKnAl/k1IRMeFeK
ASJJdP5aoO7dEFuHIT43X41EbHRGXmuwDytGfAm3YetepTZ6K0JRZ8ZW9YIJEgSmRr4EE8HnmJF2
UGGEPU9GFRA7ukF7VGzHFt+qC1Jhm5KmHPuYWXNxrHqjDmE/4QtgtkfQSfw6s6lCOMif9STcNkiC
aOoOVTVnR99vzoN03/2236bC5F8OEiIur11cH5XRPxoUgpK2awIG5Oe7yWAX3DcPMRdLqw0bbdG/
K5eIMnxyHNzNxEQLcQ4je81WYBXJGqiaBBV/JY/sgh/V8OD1PBb8ESqW4ocCaTXZ/h0YnRKlw2XF
WFW3eFOwPudV9wCrK8UVUnzJFN8rZFpOT6oDTEApd3sFKjCET17zBZoQ03wd1JGz5ZfdwGH2HQz2
zpHlBw9nqDFF26bkxGgmphslTw4HOwTCq2gRHFM0I15I0XjFKM7Wk8M57XvoIOn30DdOKUSHDnVy
4e8lupWVNXEh3VcCk9u/8BpfaWk9/gJKZnOGsDdq3nlm2TDN4tkiUqCaUlaOI/lj4DDYBJSv8Jue
jQr1k9sdzaI+IKwo2Qd31HlG/+Hq2t+st38cpQig6DiDPoTHESzb8b11dFSokc8J1JM0psT3aL62
DjC9gddnIWUYroGWPHe5CzTYM9Y27ipUVOLc30mdW9JrJxhridc/mhM6RWMTi06tZeHB+ytorIiE
ZsfFJI7J52+rz4ohrxt41aswhvfG996G2jlaFtpLl44waDr9xumG+qDbdgK2ZIeCEl0PBS3A77Qa
hhX3Cd15ntBAcOs2RvU3WrwCZal56CgZ1ymBjZICtW8JlB6Ju8ouflWqnSA1Mdf1CzZujCEMfz32
Wqs7h21N6OBK6Iz4h3x6kp74k9UGHY9/6rr6DS8po87q5Cr/2JvqB5TZX+ENJXyG+jb40ZubgEFt
hgctGX+ahgDq1PkdXJmS1knzWZ7qxSs3EBI2Nt3clk8h85NyTXMtiRMEG6on49VGiXxBsLnD2vqq
xzYfPk1LKVZyh/EkpK87IM2OzLDQl0cFcvkYqTsRNkZ7Kh3k2j2r5mqBFxH1zIMt23jvZfSTdzi4
WnvwN0bl2iEtOTqUTm10itJq8lrcfSNyReR2Q3kmttM9Ws0gCKlXR839aLt+PCrX2DFkaUIQhMDh
QLOt88L57EfKF9vL9u19NV93E1mF92OyJhY7g7gzt5q5j5KZoUbarp25e0t1YB9e3uIdz+5+s/qw
0EHe25X3vlOYdB3kwJKIVigz07DxPOIWo87LyHIgpVUk2mNWEOuKvLzqGK0aOA7XE32HoVnGISHR
EPAocUdxrwfMwmoMc51z8gtKDtMln9inzMI4Jw51Xetbo5fafoSnsHJbSbSMxlNV5UEuYOSAERIb
QNX9YVyWfRMZLfOpGRkn6RtTWx1xtBYfpVyeZv85I/ttW+qEj5UASzaa0JpQ+hqlIoFQK+tLM1w8
mg67+57gJ9Sn44Ez69239l2UIgivxwhVh/yxEHR3WChX9hvKZz+IaKvROU7HvjJeBRpdbNE8kBD0
dpjrmX+QyQqqZDEUjvIIiaqrF35o3AMrGe1cFowcuzqaGDM4Ts/Qx/7EP8FcsRq/RmbCUFe5aqYB
DxfBjvP4bcL6V878XU7oM4UmDyaIu4A0RbqHaCnWoyZ+7MHbxcROzMRUQm4kDWl2I05Y16SFq5+I
Mf5btSZXdKVf8XJSZE2QM0logbhR349TGAnb0mQyknRkyt6J3h5KmddBiF/EykfaeueMrnTjzIKp
ofSIGh/4RmsKAPJaiJr1wPbtY9ybXpdlD16VfrlFse1rC0oABON9YqZPSwdDgSUrqlzGg4iByfuU
yQzUIzqZQ/XsqEiHXejJrQf0wCHfmgFmlIdYz9+je6eDUMRfRWr+4Ya4MEgq+CT5bbj0TUESGscC
xYKhjcwX+XQGQ4sNRQPfoYkiQwRVewc0shxVmrfW77yV1lX6thmpS42lSbdF1l472aPxjUOp5/UF
gdZ3jKWPhjIBtvI3c6T3KscbY1R9ZETNYG1c18Oyd1L3BFu2PDjWZByaRnzlbHZWGcXHDubiIW3G
+kHo2W8SGe9lnkFj8LEjipoKSO+boANPs/lDs9CcOp/5ca0TmyQTLvyZY6ozpp1qykNrQK8BBy4O
rQtASJTtxXKGftMQ6ZVQ50/uPTmNY9hl4fxB6e0cgAg1z8Pg0kshYKniCUqRiBSvTdSe8zIezi19
PkKXuxsu10NZlB35hOluXsr8KapgbCNb69dTQj4j9r/tIFFFuYn362Dk7U3v1U9rf48vWdv3tXqg
4XyQBONtGjE1KHDDmkkJ1NOryabnwXXpYJqeVR4PS07BKhDiZ8UfxPvZsah8wCFocVyqPIZr3aOM
JuI2NYt6wVn3bC1tr/sD4Nk5LlChCH/wOWoioZPejrLbIpu9iuQQ+lNEqNySvNp1Za7nYv5bYjgM
4MGPh5rWmoILjZxfJU9WM/LbuViCzBt/wDTJAKCaQ+Q5TYBN/RIxlwo8wfLOVhnlQrOuMoMAwYWm
Ux8TYqh5jgNIFSyB7/sw6FscVGUJT0lNxA+jpaA2lBgWy5HSvrODPGVwiwFBrlu9nLdlxfY8jsR6
GRH4QY7adR1eYqRUqKzZsRBig/GKSok3VymSoOBXgyCz+UQJuXEi31kR5yl4YntMkr1nna24X1gN
Vcu67ig3E/0irCTd0YoxzbT8NOwN3Uf995yTSZflcXeKfJehMoKElWQtOEx3s7Icbn5WdI8ZgC92
IYSQFZW+71WBWgMoZZWYxotF4lMEX9udevsCoPI2VAMbbUN/9R3pb+8RMp6bj4Cop2CQiAyLXL1n
S31u4bW+TEAcPKvun1SaRQcj79iqAHrAvaK9ZiVVeEd2bdBxU77jm2IDLLKbgZRjq6H4enTM2DsS
KvdSOTb1+PIWueXJ9ZyLmOq/ObEMuW7f5qEP3T5idmljllV+oOMP4f8geaBpzsCRUFvgRFNeWBGw
opu86BVRt6HJVHfyo0e78R/GaKsN4l3L5i20YLIY/eZdCGyfveX9TQrSQUtnPChtJqvTdvceJ/tq
0rznTLbvafo36quvNP6NQTVt72JQodyLNs/vIyijyL+ngKPT4M1/M23/MUPyyxkOAyqlybSMmzcY
B+ANRx32Gyl/xKvLqj6m0L4TK/31lvrdZwtOh/OrluTX4oCJ2OWuyjn7aFvKYvfdyJztb4rNdmXz
u/VU98JM6b9GNu31SR5cZ/7ySYeW2Ci4cLwLDdDzqDcn5Zt7M81PbTc9TZ8t2enc3AtwZ/Vg1s52
gbIrqvzDYkdO6DZyy8TjPuFn/Tb9I7zxgRAD6LooJgZvT6U8r8fI34i5NI8aDF/ougsGf+JpHnzF
jEm7sKkyv9nyntlCiNdozn7h8lPZZNRGQ2NDaB5tODs12kxSGRl6zdsRwBBSC108DYmGKM/OPgf6
4iCKYifUG0GXXLrqCrUZ8+C0rEvDKfmpdNnQD7dXJhSdP7sMcL3lSBztfkqb70xmzWui2Q/j8mG3
kMOXbAaSBcdtVY9QeiejDHtHpE+1MCK2fmYb5iZpY42ocyJYx3KHbf8bLNMMYllmlzbGfMhs6WTi
YCxsF7QTJ8/KII4g6IiuCLOpsdYL4JSRjeXK1KQWyr7T10g+xcaJva/YrLUgNpzD5LB6lwKfttsz
Y5jgsnt5nwQEZENclpl9SAaWPiCxtw0JYKDZiAcVNb5rp8BPyOJ9rqb64CTgS+LBuy6jiLf9HQhZ
3PGyTZtvTdaoMZORUDnessur5qKlfs3SkSq0nttNG5nTQe8+4ev+UQkhn2Q4ZsdqaJgEpVEoGBw+
Dpl4jcez2/cE0UvUF2bH2+XXyb5wW74tzu/Qcu1oNegQ4Ays8aR+Rmsjbg4NKAaNluKrMchaxsHl
knq8HeIsYQq8UOoVLHxEMTqbyKIzbXL2bgUnV+C49rlzCvlsW80hJ2N555C+F4M5eXfqX8a0iGMT
HUnNglENTx8LoHuXMsbvaWHEu9iWOqsU++plHCMZWtuyp08ewGkDgf4wI2BT8+wlR4nsd6OZJ/+u
dJmWdHlIa/2JuwYBTYk2HIw8xIBCufuRpJCwX1wM62rcgsQ1Dj2o+03kiAckF91xmAFVNVO6a0pG
9b5BGmBCI7c3lxrcTUyUTNV3HPbKKEJ03RmrKD+6oFMwzhP+R1iMSesvH6DSqSMMr7tQTJT7yaQX
JDOAqSelSu4788lMPLbJs+W+ehHL2YRU80DxZEkIeZ8TwXSyH5YfQq5v3SAPku3Dqfe75Ln1hoQq
05VbJ2VVlEGvaZIZGUlK3Phok8IWO9896DSGgfdiDdzIPz8szsS6Mb+ls/fiJ/kjhR+zD2/ejUjl
AtZXL6NNbBa0y4PRe+GMlZURPfyVvMYHF/dBEvsm8dDulYgKRMsVdUg0UShJ8nslw7ih16YPpgn0
G/yFEAVH1D5+/zQ39smyy5BomunDuSslZvFLQDnOU4UAw/iMJst5HR2LnaC11+x22Th+8sMFa/Wo
EFTj/sJzyYNsoEBh70te0SNwPKRDQ/UXWD0jm8bnuccIMngwCXz5VLkpQ7VlHyG3gS1jGTs7GiPC
r9WNG609T/VAL4ykas+C9TywZjyIvnsvoD0wsEJQ6Hr1cy0SoPQeGhIh8FF09U9sNXutBG6H8D3Z
mN3wIDXPvOKwO5o58og+xY9VTbO1leZJDN6PxipVadgLJhpRlAHJ7R7/yvISDVJGJHRlFt/x5N4m
HVvazLjsNOUHrKShV2b2yUuG21C3R3Da7+YwFQEO6h2fGA9PaTeuuK7Y1triNnr+QVBishmJVqNo
IV/l5IV0c0zIQOdfSCg7Gph7gwST8ZoLgagCgzUUejXXZFGMlSC+r327QHOLq01c/TbJXBYP84FL
oMITkfyUSbetLZslTMJHiJ2JzgInMNLATuR3m5NbJBbCBpdam0h0JiWU9SWtkgO+U+uddKtDZPMY
GdOoSHPjaTQOROcENWTaTV8PV72Nam5XlW7qkWeInImvSWympn5LahMFo20RsCnmgCiMhiveF4FS
2NOlw3bKziVszl4EuV3eltz702TDK0FM49gtW7bXPmZ1zhc+fpQAMyIKZQyfjZHN6yie6J9NFu1x
iYAL6s8K6iZHkWpufjFSk7sx25BFAK9kIoiQkfpQaaicqLHG0iTT731IipMyjlPTPNXjvFA6MnrI
aAmLXoP2nT9oENYIu+zpiXHwNCuhGV+uDkyr/sornlenyDYK33pQNVhQrZGl1fCe2YNOajUSCr12
NomKQ7OLP4zziFYyqhVvsVE+jZbOlqay0Fp2GGFm48nWCRMoBEFT9S8hNAMg0LbFXtPfFErGlVGq
fJ2CrizSmEtNuk+1nn10mS8D0sSbjK1UrX67sf6NXBUHE5qObraq0EDQue0n8Tq29rLyTUy9OoOg
YqZoBu1Zb/M72DdnF6M6AktS55OF3K/FYmIFekQFset+x27Bpky/5Mtw6G1B4niPB2Ji08zIgoZh
WZ4UNmCCneaAZcv3kjDbaJKWGp+dXOmwwNViKq2mHo01GLVjmxl/tMV/b+l3FyBBKz9GXDn08jG3
xXulMwvsK6QY88lPdGDDgExQWC/bJtHezDl7JsG4s/BMMWBAyOvEX2PNU9MP896Rz7Ka3pHXmhs+
b+BKO0aKAN17fzDAbK5MuLLr3aQoFPvFsQJsKe9seTPmw1e+0VCLfUrcxdj6cf1njj259gh9l/Ma
GRuXvFOiZZ7aN0KWNrLrh6M/zLCa2cTNJoiaTpy6pP0Y0evO9nLh8YBBtyalFl0dqkCWMc22cLu3
NuGjbB7b2Vi+eS9hw6bdpW/t74KZKimYxD4tnQ8tsCOvEFl3yLonlDGxolZHHUPGH4NpuvNm8K/3
KDLJOhwy3nwrI7aSXrFCAQNFaIm7DV3qCd/0ucgd+OoOpK9uupE7MIVxuTKUIhlA6x+lIwl7yex1
Oczxg0vSh54qQCv1L4N4azUyDjih5rUbRX7YQhSgrKC1eFO3ljEaIYih5972fieS6sfEv2njzLqy
zh8WSmJ01+BaBhxvB2PIP10XjIRGgdwZSQAtlLUXoB78yg9yXF7GeFhFpvlseVUW9oz/gfMvIY+8
cdcxHKzUXlsahrehy4eNrM0/I2qePHbi27REoawVeIm4v2W685Djpd8w5lsRgLTF/M0NmTYXkJWC
WVN+aEVLJhw7jn9n70yWI0fSq/su2qMNjhkLbQKBmIOM4JzcwMhMJubB4Zif/j9omf1qk0kL7bXo
7CrrLhbJANy/4d5zkZACaqbijCg+L1hzsvZv0tBM5bEhwwS1HhVHcih76H1LRoZYSnuepnd0X1+T
PTxa5dlj8RYYzBwAPpdoDUD0bCaOFvY7oZWjY3RRYkCQuMZ/SKb4o6TKHoHm/HG7BgiUDyfXyn95
rfcytpz82pw/ynSczzHjtJRgqNzNkElXh9wU9p79zJNY2L7ZU3qJB7vHOrafqfERItlxgETQJKvc
ryk7za1H79La6CMJsiGarV3ep4jU7+ymAa2d4Vhv7IiTal5V2nZxKRhj9rH2O/P7f/Y8GXgGFGBl
Muz6WNYYtdqfBBUhg/LHeB40FuX6AeD/p3RalhhEAVgMaoc5v9Uj2eboNHeZlUl+NSMSWQb1YW6+
Rd20H3sUO8qRjLJURi7DyPZ56PWLbkRH3a0+ktgCFFuaDQVFCePPT1F4TieAmx9DHi7c+1go7GXf
TCdzgVeoWSuQIXG2XZK/W5jbWblel9Q3A6+ZeZlGMqyB5W6AMKwAS3c3S7XLWMAE1Zq7ooRB+ohP
YAwUcLkoxBZbDxu+Jpd4hQg9+iSKts7Nijn9+BpXQO36dnAXOoeue8mhGG3bxngp2ldfdVsAFBu/
i99I5p5OZDa721ghAo/LtnqMxuxGnUuk8jKZ75Zie8fCvm3aNbGDhXOvg1YCW/GUmtF89ewu7Eul
vqC7o/pxsF95HDXYyshLJw6MT6k2WGYDHtmMpd/vAee6Z9cDSUXZwXZ+1bW4DnNXPHQWU5Ck/2RP
eqgWE/SZk5yg2dGnJ9g4ozZn+U1aStDXtYFcjivXMpyTrGyEupKYdd2sxrOlrDdlV+Skw4l4NttP
Xc/o68GdBTDVuTWIHNmxT0H72yR34IvuwRHLHn875x1Z2Oc+nQhdH+KLOZ4KK9WuNVGCKUKIrdUg
x0RpZG1p6yDNqzq+MI36ROKzvAwrgNAWtQrJBUp3hkNuMm21fBgi47jGAmzbsgFfIxJvNw4lzp6p
zS6dy8VCbri11XXKlFmzfrXwCC4pCYcqEgvShmZ4WjJqVNgFMNH4q7iwnQsaTNp3I8GlyyJxz5xD
HRKnFc+0C2gdq784PzfpQoOsUoBqsSvuZAAYR9E35Blp1UXYen3kA0quZVPz0Oox8d39k9knIJxH
7cVJmEzExI/hfkFOgIcAG73dXD2ftLkSf8dGY6C5a0Tuh9FH7j13iR6uaoiRpTWXZr/17ZlXoReb
hMN751TPFWxwZnhU3wuT7BgdMk7KnW9O73ZrImfbUsISRFz+guBIRHvX/fVMRDz63yJKTm2PKWBy
eVkS7tt941dXdENolC1w5TrmihVamIoTj+cK1KbHmJD5b7q+/6D/DDytoaKU7TXX4r+O6V0mb6Ih
jbkAYQ0i7TOsV2VdXAROrqJOs3OAQ8aof5P91oHyMx5StKi4ITbKc8FZu7+GBXERGXPfuRInRy1A
f7r+DAljhTDmBIIXfWiP1Wcd0PswMQo7jINz9JZNyamJ5IeXd5CgGy5IUW+937HyruQ3Hgtw/pPA
cCGWL6f3wfg3P3DjjlPTQoeM0nzfz5YIKrtM+XaAeRBVA8GSHBd8NYGDbfLYxTynecF2oBMOW1a8
2mAWyoXbk1YaC/GwnO0W6I8qVMPAUP1Mpd3AIo8tOpaxDMMutpxrD4BiPybFHxZdZuQccbQywPHN
k2/3w2bpiWag0fNC5UVkJEfYx0xr65aDcR10y9vxts0hGTmhkql4yV7ojryDSpHnASnytqamvxgN
2eGmyJCXiPjEbJP0g7bRt4ZnoIFr7D6IhPaSj1V8ARyAuG/hnEuz3DnYJBYnMU0+WbLNez4s5s6Z
vHdAa3+cVWsBlrs9kkUWEsa9XLMWwUVn/XGbxvlli6VhjY/quYkpMUrf/eV1WnEyXDluezgnSPDM
x2ly/wAyAGbdNb9rLxlv5Nf8JPEQ70ElIZrU8/FsH5WU6Z0Zzz7vfHHVkhg+XdQhQHXHauvX4j2d
18rgbBGa/lABzH4YNaVdEVljjpFXGF9hrDdnZrnZVTpxy2uZ8gZlhEg7zmkhnYvoUvOJH5eurGXi
X7vjJRUCgLAaPkzGnErL75Otv465yWhJi9kg5pwkiCuOdj0BOH5wPfdQVvHrUD2S/rHLmpFWTYHh
wkzY6TgwEhdFmifHwEnYDjYqeo0jCm6S0yG8rxpWuzhZlHNx5fFITc5NsFJhU8KbbbtndJgB5FeW
wk36Eo8YWuTov8cI2rpa/KaiKmEO+c9A+rJgYsDERZ6eRQ03evKT6zh09qFqaEz7hbwgN/UPLB2f
AHB+5lImjBVQ0s14UxINW1PdM+fJ5N9YDDgBXJY2EqcTmxQcH+xnrWrhX55cB+kwikcfeHBl/WCU
6NBxbpyLu/DIi6bxhBTkEMw1adjBCKzd2oI0A9pR04/ebMf2tpEvq4BCzGNOFpg6rggBBGwnpXcm
3MFiUuM2CECxPuiBHGy5r+L6XYs8HHjVGB0qhj9riRt02s8cdfzqcN9xYCBfkUV39NIaadewLaHU
cH2vfwzsn1XCt4NLMCBY1UeWTZeoUrQ+zgBSrc68YBx9EGa49cJuQpNq+9WXGglJHCvESrFXdpum
a1+TRYF0TO29myPxRxsZ74ax+DUKqo1K8lMyjPh0NRQOzYKdf4GR7evnBqz13BIMPtcYjQpxmx3K
qA6HwsIaJ3sAew++3kqIQo6L73T+g72lDkZJXTj2CXK5gtmFfexKE0RMbv2Ivr1irCMENy/Zn4zx
kzbG3kEKeRomdJXpbmC2z5TPJzQjJmcNBu3dtYgnm6Im5ByjTJ1AU6QkxDB4mh8HHCYbejoCQxl6
+uwc97JvfjmCJ47y7Mee7E/LAo3EFvMVRRSCKXyHuLsRDyeI8/OlOa3/Yb+CDcphndmyMaxHBLHx
FQJTvIlg/QK8YsdYFtpuyh6mBO8sp2W3RRoIAsHxLmnr58eWON2AcVOQgnO/UCyvAZur1tJyn+hA
vgqPfz4uxy0VJDN1qpW6Q98F+25LzBkETlSvxYidfzCf9b46YYk5i9n46i3toV/nkN6J4BvE4BNg
Y6PUNyrv74I2lckhoAbrwFsVkNe2E1xfHReg0gh/5Ycn3SuarLBGl6Jby3kEB9Uab9FAugQBaDg6
tIURRGEAYDvZS/V7tqPsOkV6dmVAwc2KOYJ05Zup1oHhXO8sorSQ/Lfz1uzxb1YzktROj1MWMDqk
Endeh2g27AKyajeRPOq6lXGVUouUDJp7572b/JDN765xvGJDFXeYLeTNFSJfxHtrSW08oec0N7ri
rnCpDNN0b1uxjogt/URM8+TXPQ1Y0QfsL4id6Q0zdFB/bVo4JB0w1Eyfy23qHdFQMPH37hi0gWjl
VagphcjRI6GhSmjEq2fYUH9cycKvbu/myuHoXIlerP5MJ8LGGHgg26wYSyz9Drm4da0jqQWNlMZ2
ajKqoGIkFlQZ32bNL6+W324komOczEE7MqvtBp6UPml43CXEp+bdiMcnW+dKmdoUUJ5+Jw7lmViT
wCiXJ1EzngRBBRyMvk40aHX14sUdTPx3MFa2qtRDfWzkoUUxwqCuDgs5a5tONschU94enX6yWQHp
CM7j7klbs9paoS+HQbI4BOx+ApcW7wjwtSHolwg8Bv1NLd5lLIw/HcXwTjNXU1qsXuo2ek+kccLY
d6pahwRL8b6mxEZVFcrIOaWj8ZyzNM/ihoaseHMoT8zoI0kadQQPS2VVoEHR/E1BIxOk+vAicU0S
C/uUlPHn7DYMADPkZlJ7MX03dKzpD1jaMBX+CXGLD6eQlbCvDSfBKjKKgSGaI3e5sdyRFn0XBXR1
Jj687+pctVhv4E2yulm9vEbF7xJmolX2N59Pe89mnH5KV34gnMU9sYaFYu3DCjfHLFgshiaGVwMw
rJELuXLOdr3U071maBP5Dc6pgzp8S+smnBybTI7CPcFmBPSxutP8BiJLTDpTVc3TpRvRh9siLXbC
1E6Q6setoDHZTp8QNO9Nh2rOX06eJu8yJkLCYjVqpqC9ivYHfwueFG0KDFKutqpm1jXJdl82xGLO
7ny0i+J1MKztQx2Z8zPoCHxOBaIgwgeMCCXWLBiJnee+Kna+ZMJaLqTg9txZmwZf1VJjeKvncwrd
N5DC3fmWIEvJqn1c4Nor6dXJpjI+M6U9ydJ4z+CC7sguQvDBaev343aZWG+5XrAItwzJ3kh2aW3/
Sn3mfVOKkjBLckb9tb1ziUYJWZAwrcs4glS7NezEPTa+d8JYi9tFb7eKijKQGVVakg/vzVpvd82I
VJq22mYAi4wsiq4WL5dsmx6KCnc4iYyenknSL4foAMjoObITMjkKEXRMcHPiVcJYO0VJT0sy8PKV
OM2wAMrLAlngNCfj0Zu0S11GzaOJ1nOfLJzpfnIS0Jv3I8qNLRPCKwBtP9RnFNJeTqM/MkM61I6/
XgUF5sg52sPgZz7gp1k4mrXJwgt6j+UCCY7Xk6fGSgKTMWxsy9h7IKH3rW4e8qKjqGS+FyKR/CmJ
fE31O8PgR14W7ZKwgBVdJ45CQykHGiZnQzX/5sTLLmM8fs1dlOySsZ12bWPmYauNaPyqUT+R5bw1
y9g4ViiKDmPLIMr26ouvjTdkHcDmZkSdBjNuLQYaJQctTEtzJkq8Ti9dzGzSEp2DWt5ZLmWP13l9
LtAJDqcJvvShdKu/I/jjk0fwQ2eALkid1cHtQKlx2ndZKUx5xW9fYTKUU/es9fqPZnvWjqP9W0QD
TlPG6QZh2vsUsTFcc0bIl9hNxntj2UEf93wI8mL3NhiEZmIcPKPizZA3c7Axusex1WLkxHmmYibA
fePqAQ7mU0+szD5exHHs2kfB2In8Omjr6bTLtDLai9bJgtK6oHsfHzK6Nh8qQkS1kkbR8qsjTvlg
t0uNRQsuzpTqz4pCZ4s+nXkJBfymtDXmCI+EbYGjTW1ixHwkILbjPKQcvKHeqw/HGb71pHum+tcP
bfXcGGXI4KOEGM8CIkE6AMmpQI+Clas3oj5AFh4Ao7/o9vCKqqZ75Gs+5VbgUt2k6MX6jgwmFwBj
kEyLPDb0a7xP6ANH5hK+kAhadIrDiXJJy+6ebb46C1sI2yQNYrCr4GvW2z+mAOrsJ49RKuuDMxDa
OpnmF+MJ9OmySZ5WRUhizV+CH/MsI501LrqWkNnvwV005ixJ+mKX/Kz95L0tqHh4yo2b56OQH+Xd
Ws3tiAnTMIPGR2sc/SEGawns+oflQxvK+KFfUGT5xTxsmwXlO+vNByp3lH8zTf0Qm8OxSXJn4zrv
7BY+BzMjxjcnLMiVm1xnZWgWXXWahfFpe5PJ08bSt8pSd+MS+bR3xvnJzsbsgQBRUNmM2OPFD2ID
HGZKDnKQcqXuYsG/d9bccxEjjxNAj8SQssh09dX61fGL5O4mmc9AgNhMGeXTyFKkZ/4WYHx2X7nq
hsCaC5RMojlXmAeOebbOEhoOt8yerTMeUvgAdXy3JmAZnFcPE4P3XSFR6tizvMbkexzypkKt4+mf
2JXkY1Zoocgn6ztmd29LdW+JjC29ar7Wg6NhnqzYGpFiMDn931o+zzrxq4gNvAjlpeP8HhdAsJ3u
/WCVtraG07/rfXGTeferkpepQ4R4F6POC4GCaGrC3kj1c+T437btfcq5cpEp8SSyX084qqnqWNJZ
ePfVg5xC1azKDM8643X+nIxblNruQ1WY48YghQfGxbeLLI0dnEO/Ur6W/aV3EhTjAA9UhO9Yq6wn
KzKhP83cM3nGstapKuNQ00i7o4jA0yZbkscYExrrNMZpnvESnGeoSG3P6S8NS24lq5P96CmkZ83S
BVVr/OQ62xll48Ysh8W7Eg7IRcEIYEDywGYQEapnOneRtyRiNIN6rUv7pmpVnnrHTq4JOwXa8ey5
MNect2rUDkjT23WnrlbgFplgfWyeHAvIHdvaaZdmzuo3mX+bpL+c1Vj9rZfRuMWILvcmvWNACCPY
TvN5zGcPxV/xNRgZ1ivhkQ3RYS6ieNx5WKVIWc8PWWqd8Q/c8oEGLG8ILJiNX3M5HC0Lg/biNMQx
6OnNG+ydMtG+O20zhLXuHCzyEo9t/tQ1br+NPCCzpens5aSd9Cmpgz7DP44Nim9lidBpMHKzY/EN
hbsLp9qAMu+n6xzoA0zrdMXcZlQYO2g257AOEPbc85QgUaJOAtOIUFOCUSVDIdrPrrI3fSSCEbQA
FbN7Sx08FcJ0ry0TFzfFOMfNAPXMrM9OVj0mVqMu01jkz4acfpHegivfgDWzJckcMk3mqlUQVWzJ
5Qkmdj6wtZR+XIT3Nk7lHd74Zz1l7+aAWzQnPb6Inoq+AyYSubvKNsTeMrpHLan++vRiOwZ8s2Gd
y4xcQbsy5YHwjI9Cd2Bq9NbF1BAMUQMYIXicLhjb7knoQ39sHwmHXB7crrIe4lHoexf31zxYB6aV
7DIIXERtGovV3hFkUzPeUHjDtqOGIOguw1Xky3Nila+90bzkcQeof6zDMlbDraxMapgl+WOD00Wa
aGHmIfoGpSETKz+hDapx8j4MAuMvMmOkMmLeD2KK7wXGeVOwVXLKCLNaTJRpnRrzttEFdVxi5Act
jxEdldXDf/6hnPg20R7tXdm3+9bViksykoyQogA6FxxoQ2/nF7PxieLKo0/ij8lIc59tWyRPUan1
Z2tJnJANLqin4hAbpXjEBtbctCXFZ0V/Hz8iofDeuXCZNcI429E/Tw+lvfrLyBoNi7Hj2qWFPiWG
9sOAjmw4dInHOK3uGpFZp2ENuPZlfO8MIIeJwqmSDTcHgBpMF2jLYG5TMDilLZpj9BnL/Cvrazi1
fXN1XDR8tm2d83nCTV8bPyRPxER7oKTj8/PueLSMSDz+07yNHrwPzUi7C+XrJ4v3ILDpfHdCkxPE
vMaFyaaPfJq1yWXcL2E6UwVmdfQ1FEv1EM/Vzdd8ZhsF0YFcKzCNbbHzLE/tEl0bT/7IOpBdRb6j
KuCkhA6MAy9rdjpMFSzieTBFhbhm9PkbN6q8nZhrUkQy3X3w4w5+fLJXk7N3uRf+JJg326U8KFjF
qNkjdY5mLPJIhx9YdXQH2NOY4PpShjljjqCu0BY0yRLhgZ3UEYEdBx++eVz96wLQc9wjxPytLipS
UVojeoomeuVRi5w/i/mCxH+rOC3OupMRAdOztBtIptk1nqZ2RWZ815Ubf9R2jLe9jPTHzFo+Y40A
NIeo2dNscajwuu7yKEfIsHaCvm5urRiltyFYlLNgfbf85ixJFzlRd8vjUqx+FuYje9J2jExz7qTd
HQeSK21PRbs556Q3kuQQT/TX42BfJcf1dR1ybYe8phum6d4PyjBf9dor8RXyt/QlUCiWoj9E+uxv
E9NQdzKD6mJLzIqzz+1qvgluinCovECRI3ORNDQJ1Kg6G6BkVfjtEqkOOsvO12wijXC+OAuC48FY
+jMhobilyuWSGLZ5sDgZoGz0WyQkQZfMPyiNzbPjOj9KPFVjUd/4pE9DjlaKKTP5oGne7nLbAIPF
S8eRYlxNaPiBkn8YoMtgUal+aeJs2wwDIW0ToU5unxL8QumNrUzHwozCmZVauetnv9jZ3moUqvS7
niaM9ZhoQ9hIif0MkkRq5151j1Pjp/t0xFqxjGl060W9Kxxk6YmLM24hrA+4lkTH/dyr4j4IDpAC
OPZJpdpDkZt34ut5H52uOlT68hH3nJaYIKA2ldvBLrJQi0teM0jQ6y+SM4XpnxvT0CEYa5MhvqZZ
cnTtfjo3zC1EpcPm8khwg4ManQy1vLRTt+t85reZbc+HslNfcTK+pZ0mnxqG+kEmDl7VmnePRfQh
UQoOAgqihQXvaz1CgPJ4WxiM2O1RYH08sjXog7JtjZPmQkh0Re8CgS3/eIxxUvJebyxuuUVGIrTQ
8DZhk6YWPY86RMKSh3pEe1KknQQSagGdyL09bkY4q5YnzkwBWkCsz0PbVY+zFPe0OZeMA36xK/IP
JlIrtvNzhOvI3KX5KmC2ky2smN+NHENOFetTJ4PUtVvr6M9LtkscXI5tuRBwrdlPmotgfnTo6xqH
qpORGXE6DTJdqiyn7sIowoyAmm0DEOC1QS0XihFgjpM+RnXyDgZs2ixzaYYQiS4kKcb3VtV/PRu1
V6KMLiy8uIfUtrea2ju3Y9pdGgQTiOxQTCLHTw9Qybd5tYZuF9WrVyq8/p0LRGzCraG8oNQJE1Mz
Yg9D5tO9wb2+XdCaB0J2f0tXFp+TLs+NE3LXT5fZPGGeVjsGwYQNp34WwPtyVydTclri8c02IvQU
qgNrpHCNOJlrXapZK45oZd5aZbkfjseKxpItVcz6t67xNkLAek9TZZzH1lnJTr8T0pUvZqqCxeAe
JVRwn8QxyX+Wd1zANhBDZQfPFd0JCkOvwyk83JGlHmO4g5uM1DJfd5Kt2YonpC6vysCBZRvVr1xf
XmOPPKxSmx8KwhBs8Rgrfc1WJYDCIXawhwqD3vRP1YPwRFvUMxap3lC0XlsPF5NuzmSy6f2e1Wrg
NOSlunEeTqB+MMB0iFtb81Ivh9a1jwnm+dAdgN/44Fj7Yzm7nKyCaYJayDtta3C1pXNNPBhHXTb8
NVV/BF1796LoV++1II8H45VctE9TswkRZ0RYxqsowPjIc/sSMxTfmCqtdszxPdj4DDL6GFgDG/MR
wV7LA1cPdxwhf/g/AZbHIs3ZAmKJUQzftZalR0f79iqLkS/uBkhZMa0hwhamRcqyQNh1AyjetsEl
xXgxyd2X2uk1wFL2i5UuBPbKaylXDgJ4MIRUjwkpWHwVHbcQAPUNjkvjuBhgZjDlFlvR1efBZUrh
NQJuLMuzfNLLoxyZvnZZrU6lbjJ7g/qjLDQ/c/9QlQ18G4kmfgaO0RI8N3GXQArqEnBMEYlbmXlx
eXkPWpRp24F/H+WR3RMOJ8yHob7oUXK302x516HuuAO+dS2tu22DPlgOE+GSyxoSxpuyz8qXZKnc
rfTM5MuID52CYN23hrHrXedtyHL9OvX9veGDYwQ0bfrBYAg3YqWm3lwe/SKbQhZh3VFwITF+XhXW
g6UI8CK4kjRlkt7dnoIsIr+NSS6tZyUgTv1gvnFOtnSOcVzeXIuFARl2G7K0EhTo3nIzb9jujQv5
5bdhWfeNaWKHZQ3+o251cSoXmWxsZU/7nq1rQCpoFnCtODcDBRH4nGKTTln/A7xYQZywWz99bJ2u
JstrGvZ+WzMwB2Y5Ig2D+g9wYoxR3o092qi6Y2LMcStYCKJOalv0cfM8TDDlkGW4nTSCpmN+4RL2
eWgAjgX4u/sg75d8n7akSYA2rnZTjmfTFwig8GiNUo44CP2ARrZ6sSbtS5YWuTzUIrmf+RclxvRx
3UUZCyGuAs2oVvAcy8i/VRrr4qTz4qeJqFq4nP5BjfFdnwvWQUiox7wyLqrX2SB0bPvSccrClLd1
AmzF8kGPbv7Q+UjlQFG3hfMLZ7U48PShRy47cg2G1ebBdK/D0CZ6zP6i1VbZTZvvcnJEEAUhaZ06
x7+LLsqwOMr+ybXYTCVOYTGbEmdSzxwGiNh/VFt4L7FCs44OMvd3kTKo1KT7kE/GK2MIkjV7aIQD
jqzMgthe6813FjX6xalR25P1NYFIjrRtvBA7NtTsn4q7au9ltzTPJL58R6mJNLX/NtVnMhQjJEbc
SAKeNbFRjxWeWG1I5NHTMW2ZAzoagiCPQ1MvJwafr/SR1amI8H5lOs1885FVRvPVlrSRcfPmdJl4
ocD/NdXE5ra1fTY62iZmmCCgIMEealJKg7FvJS899qWcYQTpPvaZ1AcVaArjtbUCs4qCG3NU58VT
p06VxlsJrZ0h0jjcm1L/a7gRl7ouPpdWsr6dEsyA0g6d0jR3mm3m+6SCncqYGuCFPTN3F3F5bLPb
AuvcnfCxZCnOU+W86bBmzTaiV/aAilXWezNiTJhKUAcCsgkzDH2XcAXTXl2EHx1GEz1AmiRbUsEp
i7le6LR3wunSrYbnIWN+tLqRXw2DcUBVLdp2sgMGC3EAo/QaVy23sLbaejR4KBDB4ES/mFV9s1oh
jrJ1OPdi++ClACi6ebTD/ryoYd4RRwQxUHo3g/OsYE41t/2vpXfDdmYtgR6l2Iio+bCgBG7qHdqQ
Y9eipUM994XJU98kAi9lmX6QjccBpsHUcnSiNGukWYU048tI+6yP5codN9mUIGP0gEYP4P+YBjH9
6JOLBoP70llZHeriZTFs7qLm2ys5vwQ8C8peZz7OpXFP0TJvG7nmIlNLMGjYLOhfHxqnvbn6jF/R
QJE+2/2p6mObGiXBnObOz1VNaUEmbEi0bYG1Z8lPc0GTLokt7uBCYRolNIvSEDoFVQMNSAFZZSRn
yvIRDphMnkmcus+53T20bSBbFsopYnTd+sxrzn2HiCZvqYYdHnQWP+aEzG1EbJnPf4fCWnY0aMfO
VePBztKr5z6JsvAhRHUbr8L/Uy+G9Tim6Wcv4VBInPKpYdSnKW4RbyoG6XJozp1GkLxuMIidYjvI
iGk4FwsblcWL611W2kymWDGf6m6FytaQM2boFEeZ1jl3nPGg1dpfmsA+xNs0c+Sg9iA9iCmL0VAp
FJSIrAoI0UlolA0b+4qMBopzdNSdC5LLmwvz07T9l94l0qxO/SUougaUigWhlJXDXjQvslrDlRUy
Q6/PhtDBdb0hISfaoxf6MXoPQwgdiTH07YOfRH/d9aRKaSzPTl09D64Y6KWBuhVDa7wOvRdtdTxD
G3pGjJd9P12yRrJYieDVzLTzlvSTZ0zmS2DGmJObBpOES+GzNS0ARngOEkSlMSKEGSUirYnJRok8
qLEa0lM9RXvDGCHGtkjIW3AtQWS17skkfJ4Dur7EPX94Tg4COKMTqma6bYKbzzBjorCpTY0LdhIs
nmEEMPpwWXUzvjRJdnosUrQTskuqw8xC8D5JQ7tHurvNlIU4Bd3NptI6EVpI487FjCVOVCzTksnT
Q79RITLQjSM9bzMl1n0RgG8TyflXXoY0gX0gMMEL1//MhMEkWgHvwO8Kj9I5RiU1eB0NH7qEs2wR
FLmOtnEYsMVebCcPI8MB9ju9pxOwKoPWbaNL74XgNIjN3bFhp2Kb9WMvb3mHzM/T86dyRioTRxTS
jf6hi/HeMt54sH2GGj0olQ3Q+ks+td9eDRaHKnJukm9eZKogIw0dCdUAUOwI3mFtzny+4TgFuOD7
a7KN/eZLuAxWK3eLRmNid/yBGxqJAvNrtvg68kXos5EadrhqjqUigm9uD6apn6We/QZbkJ9i8UMn
ZKGg4VESrRnGFiG/ImOGOuYUMUBEgohEU98l5CP5tmEecyxjJSjT9K/pZH+NNksCAG3IywjPKQak
5XBy76PzObfxGVsB8Vv5Nq/J64laAQ+13RRueSkgaeCBi056Vt4qwD1sygZKw4q91Lw6qB0+P1X4
O0bouP/okzLzTpCEz3uwTBi5W/8lXoh8yzpF5QWkrs/+Cq37WM2UYH1M9jn23aifkVwxOWr7j6or
v/Ghfet1/Yckjechdb7HVDyi6oYCx/lFWULMrLfVJu3HytF+PliiVAgyT0PX3Xxfw03P1yoHlh8m
MXizQYVkqvivZtJUsL1YS0qgJPFzDQyx8bsXHdwg0/MjkuqrsaxUDb5q5tOHmCPNNJXjPTOQBGrK
x48cP9vKuGaJN+96av0tgIa7tTxXur/PUtPYMHrngc3vNtqs4J8/or5+K3FO7C0JTPPEozRHLylt
iWl3H/rCAjGhvYDG+ULhjAEtNu+ynqjOourHyd4WNrIbvS5Yo1ovGby2ItLCxuI3P5goDyP1gTP5
Yf1vf3hyXY5/QgmpkckbHjDrFSuuUsT2N3dm7/WkpFmzxY+vLI568aDLZDp6C6p0zqywpdk9YLdH
+Lrov6WaMfvMfHqNTrCZWLdT0W6c2Hwp9Ayd9Ttf+ts/DQfuTUudj0kWqK3HL3xn137KyK4W2bMy
vTeAfw8LFkKD3XTv149FM34283zNU0TGukWeXY2ChvSXS4edyNOLL+jzrzNCb3vpSD4czw6hlsC5
zCjQvaX9D5z9/4UwvMzNz7//29efMq22KUSX9Hf3r1EKQhe6a/ikiP7POQwvLY7K9uu//8f+I4TB
N/5hkjYshO6ZPvJn9/+novriH8ImQp6nkf/dFf+SimpY/7BZwdrgoZnYoscnukhhikz+/d8M4x++
4TM/sAlu0D1d9/43qaie/19CkjzdMbGd8gUdwLYsSNa8+3+Jg4rzXrS6JfoDenEWIOMHVvVdlpmf
KfKnTdvoLzOCof/H3nk1t42lafivuOZi76BCOjhA7c5UjZhEKier7RsUJbERiJyBX78PFGzRacfL
vtBObVVPj9uUDsHDE77whhyNjGqEuHgAGLktsAYOO2XKEQBw21+1x5qsiHht+w/E9YA7leZpC3YH
0bEWjXwTtjohNbtIPd7CCVb4b4ixIHsM7dEDfZjkOLMbN0Au6ykME+c4btfelYMd+My2UIVJ4Qg4
xWbbwYYqYPFZTgruaViqbnAeoQAkhQAJuIWJhldaqeL2oneAtO3qNqiRPsaVmgblp0wgfE4ZfTaI
/jKUt2qMBT3x4se+F8dOmc4NJbkqrRbUc5ddNz09UDCr81T/rHoGR4Q7G7bKo+kZuCUVOqAG0UFJ
kndOW+Fjg/Mrdd5DsxaPHJKUteIjmL3UXCsDcXhkzeklKqNQBRKmZXSkDOlJK9ziGHEUOipUEACT
xLRHPO1zi+zBtMQP/hBlc+pEHaBeVzurogqAp811atl4EiLiHVR8OgnavZW0WQMLzm2Amp5GG6y2
G8wICIDgvSici415FapwsOiq1csw1zPobNoUC6wjO2uJWEUPb0xLjyRCzU5LyzVFvQHNu46KAz6j
SH40TZXSDdpehF3n8h7UnJK4pxjRQPyh1wS4hbK/cIJlmwLGtqR3iZltDAcmzCaWQCnc01W0pbp6
hgIymuX0nh3LMrCGBSISBl4yGzUrLOwfAiQM0OSIMaMCOulY7Wnmg8wUt74djilooJ1WzigiaAcJ
cmwVerOjGkubIe6IUt+kdYOxhYXapqVgLWshpFHlPbJfRNUcBBFkHrlJ4MXD/I7mlU4dSIbEbgi1
FVOZFZhmJjTRwQ5Hyyjs75sMaYywx1vesy8COazcNj4uLC7PsIzOyyou0JrxKffBP6dD5k3gKONb
i37RIkEYG1NA/SpCHw4g8MSgHDIB4Hvn1LgbKDPdiQhc7QCBO6yBgZT60cTMP+qV8pncyZzHOBOR
2aFYiUUA3y6tzjazDisdja6wiBZDJ1daAtwrt2FiaFWmwY61VrJd4scwFhmrduFlkID8oV+FNCWz
bRLMekt5sDMflRlcwkd8DqETSiKgu2wYTmTlNYLRYCiA7JLT+wwOeNGwECCrRHBLx3baCvvYLofH
7cBtayeIGKpqftUIhNMd1Yc26WC8SNJ3J6v4GtzUpFHQD6XljNB4Yl9gPHUcl+oJBe56Fvu0v0bl
kaFH0mzbRH/C2wxpXlJZifyFTJ3PoB94WPxv8zigKo40Nd3IwW+aE7eOmpPGpnKVuBDSS1r5PLh7
j+niCmpNiVkEXZqtpKFZ90G6INI+HFCkDWR0A+vwxnSKwyAArSwj/Q/Ujied2ZjLvqBHPKICEJXg
uHOyYK1bkbXQho3I/XUmNTjuOJumOlWItvLtSdU6f6amjYCEA3aTggpZuvCg+nioPLvZRvauQNhh
uMlb1I9KGS6isIIVpvZn4O/QKB8KScFsMI/aBL1hUJGrLjTQhDuNAbhP3Ka+UVvAJUENUSsK/Y8o
pzSoKxR3LkVx1HA5SHHWvGxGnq4qj8u8J3gFfCZSA1Fe/J7bmK8q/INz/F7znO28cpVununtRqmu
hWVfkVLdDF14kRgKS80+7lHEJOmHl+6b1qGhdt7UBa63KgRs/si99wpoyYUHu9ZFbn6BYHi4BG++
ECXHsGrn9qJVMNyzWkiOhRk6t72f5iQIVvxg1dXc1alGbRUc2wI9uSoGpDhdv6zmnoXtRk1rfiIU
5l+FD73VlfNCEgDy1XABISPiOcDyEee9rLAhm+D2BQsRowHEVMrr1PTaZREZc6OEGRAlGUo3tR3M
8xBWfWWzUkErRkVHERCDa/SJfS76sdwanOUuTUBjm2tHTtECf0Gz3mbpzIoKcwcDeG4q8InpNLTs
LIjWzraZKKAkD6nq4h4tyo+dBqsg9Ol/aQnqiYmC9mtlXUZh2K7Kyl4mXf+xMq3bqECpr3U6HFKj
m44lcaYb1s3WBzSF3/WxGCC/uYr3KdXRpLMSG79WzMKA1f0xFJ4Jih3QPX0mjNV0shsdMdeq9Fa5
ZxwppplfWhStRvID4K+sNU8Cf3uU4blG1YR+77ZJVyi3bezYowUSW2dtN1p5D05MD3ri5IaYKUUi
OUuJb0cRsgkMewfuaywmARxbJQ9ucl9+qkoLEKTbryp0ptCuWWbEu01V+hPEzCkJgqeZB1qKCe1w
2WrotMGI4FKCTgSlJUQstOq5ClLr1klXpXKEL/WdP6jLs0wFkuX6ib8YMrJALQ3PYVdwq/fDpRd4
922sPdYKECtFGuC76J+PB6JKNxwOvJxsNQOHGMWbpq6tXCsAvroWilxNkU7TO4uGI32RxravA9Wk
EOn5LiZsWbiMMdojgeTqyKiUkE/ri1oYzSndn4u+7kp4Lg0CHxj+APbDhYJjoQgxEhIBDaxIRZQb
HaZp4Zd0TWN+CMYYttxOjCNbdWGO+FWp2ACv0ORXhUDxl96cRxAxHYDfIMp7b6C2dmX68bVr6+lZ
nSB8FFNfnW1lfNExKeh/nJhBEiy2QZlPvAZstB768UzP/MeMrvgkQZqTClA3s9Tu1Ec/3c0GALNl
d+HYW2VRBWTWSjCYx6PwVZRq9jx1IN9aeXul+KE2lyYFgCz3OoDXLRCM+k/aS3ewnFA5wQADVJli
QCEX7ZlTnimKXh5vw0HME0TAqNMQEEoEYNQIjjTxBMywIPUXVUUja9A4Vm3qiIqMaOUTo9TUpZDd
OSdijVC21LbTvNY3VYmBQYlDEJI6yRL51cnW1l3OM+PYlhTJQgRIqNwlfxClFWdIcnGtRgGJMhY7
tkF44yCtNMtHAawGW5VhUAeol7Yz7fwQRDkMilJB7EWmAsFewChT4rITxfmU4zUFxS7sp0JlmeR5
7KDX39+wBuYNEDAYKclF2XvF0sqSDcyX+zoApYNlu5zo1JM9f56Xxp2TuBRUPNQtOp5i8PjQFQC9
3HQX2DN4CyWszyNIc4fqkF/qiDlMvdyyp0VnrWmWzYKsm9g0SGstHq1aXFwXMxpBQlxhi1gf4bno
ItDAmiX8hFRbXSHE5XWjko8BjQkdp3ng0WivQEWGZo1LSdjcImg4CmNRG7ez+jbRgxO7h4uMwESx
NEtUNBBX/tjBKS0ps+UhwYCjEquizIBTCMLKQ3pttNt5Hn1qJBFHUoZ3Tmj0UKHtUSy92E5QrJ4G
USQXKWjZwwb1EhrnYuoqKIWzp3WcAS1qzaXKzsfSyFY+KXGO/kyMKBvyZfjRgGgdArEZQvS5DC02
p7S4H6H5PogA8p4s8J4vW7g+MjZuOgO2jmFAhQtpJUFfnenFtQd6QOK86m7J3hP3o4qAE8dAcJOK
ZKVHGCYZtbkuzGxTHNI+QOrK4r5youQIqGVrJ1xmSGb1kAGpdYg74EFzPYYdi9cBLk2OgbFF6ZjH
PluMZhGUWziHcyPNZ1oGCiNsrCOXAMBEEgiRu5N8rKTn0MtO0i6BvpUhYQ3mGt3li6igMkAhX8/s
P0UZnsZtPbotNBv035aKm11j1nfeGABPRU9RKMwtCAduQ32Ssv8xhCwd8Pz2zJFI8Waxs+lkjg0M
exuFh/AKZdJhbuNk7RAl5giutaIGKVGhBkNL17GtWa6LdlYrWXyIBoqcaslVGvjxFC0YdZph7gmX
tY1ouDqfcFkDpqshzKBXy9zJHt3QvFdbCDZeK65zsb13ZZpOjXyY+LZ9R2sfsIVn4BaWzmuMVA/t
Bs2EoQ+WFCBXsd89hiRDg3tGk01Hzdv2Jxk+lI5nnff+QtWd2zpboaN7BMOynBqNp0OwxtQNDN4q
3aqftmNXWTZlOxtiJVkIpb7W6DMCiVcWnMKXitA+Rrr0R1rfptdnWtLydpCAp53rXWgO9V4HPcay
QvxTKglCNPolUqRnWgchquc6mPgROl96FJ4CGxhZ4Vh5iTwB5pQODadzPpITqzPP8PBJpcgTApTS
ktswjR6QGSDSgcBWmGeKdPIJrcNPoQ4/Nwvz87oNj9Qeb3pLmW3r+DhV0hliYUetKR61wkENCRMV
t8L2nXr341M54v+LN/9K8caQ+DL+vHgzXT8W6w/r5PHD2dpbFx+O1s0mCr6r5TyN8lzLkcYBQZit
apopTaQb3hh7U5XRTNOR1HdMe3TU/GKoqasUgITjULARo7Em9Z/XUo56oFIagium6rahq8Zv+XpT
mNqx0xRARaTE51PlSRwg4LuFnDCsdPhKFKvH5rSgxp2nJOGmP9dKjOzA2r+Zq4s0oiuSfAA9AoQ2
qcq//8341nnaUikXaRqdF0y2EYz65v28GLhkJkp3JhK47UiyopU4jbq70j7zDRzocKHmHsn4XwKN
xgYH08KaqE6CFPQknkpVe+cY8wLLHMyi0Ji88YrwVMr+3jf+iNj9MW0CLwunSgk6yFtb7Jhff4Jx
5ndm7OkTGOCmkLm1qDR84w9OpJ86Fnacs4yDATrbUjTkbFhpKeF5p7TX4XWry7nmFWxdpG5hJlmF
NadKjkxOM6W5aQqHTJ9HrEeTpzua0wtRgQYj6wYA4CKB++snNtTvzNtVYePYqgnD4ksWFP92qnWx
LzM4rB7CjwNcVD00lw0B8QkCTZ8VeeQ00Nw7n0JERaRxWDggvCJNIfzdrgCMbemYw5jurGEV4A83
qQY0S8ItyS5Yxs/q4NCVtAr6XwtOo+g4txEF1RRsQU0zWAIvmkcDZC/c8A7Rn/isu3+2Nm2R0Xgb
saq2aw+DbXtolTSdUX6PxaEO0CesPguw9KOtHtwfNAUAM6TD1PpDkwyDXoAuTtVcmTpZOM/MBD4y
kuz30N0OAdIe0u7drgVW26TkXNxiknIzphsPLKvLtSUUE3xWQ/O7mayq/IoFN23Bn5BI+tvRvOEe
MMe0hSpLCeg0aLoFEg+HgyEm2Poc4i59CIqFAptXNXATozPk3lZma6yyHlqmeWRsM6yLSoTg5Ynn
W1To82utbM6zTi6bAl9sgP42LZ+oSRc0XVyDM374DD7omJ7acnyoJDAXKt1nZE1RXe1nsXRXwq/Q
LkSXxI1Oenc709EEQUbtwjDkvCuNoxJT6ghuMs4eFXjX4qgTp2iPo16hVIcG8fX4tKl0Zy5v3age
xVH+P7kb9wqaZSTAzaj3SW3VPQzVM0SI6OqnkOrvtnFDZdOc0ieelA6y49WZI4ZZTSHPLu9rBb0l
uEvSVyjS0Vzu7wFsTtvsJEXN32L11+DCDbJ+3BuCuJmKAMUluEaOxhthLV0YsL5hOwHNJbYmhLfv
6elOqc0xxQnsPOwhBK3c5lzL7zt7ZXvnwDSXyQADIIDzzccT5IhdBvzQ1KflqF5EfTaMEaW/3rbp
kVKc9RkbMszoERNim6BNkeg279Hhn/g4dNnAiBPvIbdYEjSYQIdN7ZhCLTrHNqHC+KlsjddsOQ9i
xO+y+HM5kKxErfkAKPujrUiIz5X7GaWQhdX1yoqmIFIP9facxrh/KrT8EsBjgkq0YKY9ts8gNRe2
bhrNTUOAMBuictlD+p90dSOWwneR5gEbDEjuzxgChU8Bw17gNgnKMEYHCKcFppYPhUhHdqRkiPuH
GqrJiqmJW4OfoUk6wzYRmIU+zNMOaElrQjrJ/dsMqZGt3hCsgZDuEXKaegK517Zh9wUONg6l735G
SG/eWK5yiufmg+nTuzPcuFjIAKy2lcG5cnzEORIxNTKyNEV37TNkV8nxDFivYRN6q0axbnSoGqc4
2dagUEqa2JrO1rRR/OuFKlYyRgFMuMqnDmWKSwl+vyaqvUXD+VQYJeRan61KFxcNEVF9ahx76aql
d1KjS9dkwQlQRmyeIVJlBmYadPEvOH0adPtpaVd29vnpCP2tgOg0eCCRTv+s/mv8tYc064vA86sn
L+uv//V/yC+cVpWuS5OY41fRTrxOnqId6EDfBDkvv/wS5IyhjM6Q0hTckKb11TVcPcAe/k38Qy/p
xTWcIIdXpG5zi+qabjs8y9cox7AMLMNZC4iX6Ib5Ow0r51trbWHbBmpH2GpraH+Kb/tVWaHkrZmg
gKmFwZ/AHs9kIRaZ5dyATiOvDjU6yRJDI4U2sqdfZoP1CR2+Re189tsaCJOCh4E/fNzWSOsEArqF
MgtPhrBYkSxhhRHNPLc5hZPyMdfRoIRvSQVlEQ4FiLyJs1VmZoQPNwZntT23WqyxIw9fKnAwHNRm
Hi23lkHtDVFmIDptbsIz1M5MpD4t776jSNDDbLGj/BoA6fVAQwlK5cSEDLWlOxZV90N03XvAn+Nh
ITqLckx7KjMbJbD4RMvMs8TsPmYGTZYqubCEOqNLvMAVgTbA2Mp3bwaQhlPbNW+obBwVbXgeu8hk
ydFgtBQFnoMgboE+XVaePGKDsyNF87kChqDayFebTJunmotRAidX0NuLqweFHC7P4hMzjGZvVt8P
4kdtbCw+h5XLx7//jcU1fpFSlUTRrDXdHhuTbxqPfQxuBqaKCeMfi7OE5heYCq/Nz6kcnctCKWHG
0QsY5GwMr5Blnfz6AcwfBcyqtFRLQB1WDWHtPsAozgMjNEDqmJgg4ySy62LeqWP7shdihkzHOUBC
ZEDc4QJz4o9NEhgnhPjKMraM4FAebnoqTvOBoBARcMzcuQoQqUwHFEiLIxDBSK7bnrJUqy1lvFKd
mCKKpyiE9FRgC/AnNoatrYE08qjLlCLQeuRC3MjBBB360lVndak/9K0L1rUbLmsY/DAzcP3WtTsj
149dWHGgUo+Br+XINGTe8e+flDdpzD+/PCb/XQ/TX6aOE5+0MSBp9H9wkvKbLyepdWDbVC5MSfZH
g31s8LebsmL1Wwf0+3VVtcg9nCdMwMtBanCQOprKaUlaMgIG2BYvBykvAYnUKNNQ/0E8WrN+5yA1
xuX9dv+p0iZXlKSNqgWKRB/355v9V/uWjNUY7XfNApHebEUweihmEOg9KQ41H8Efy3KOYKloK4qS
Cv7R9khqlu1Fpaj3YE2redPp4bGvR5e+lp3pWVuftXXZT3SlCuiqchhhbL9FAiMA4S5VjroS3qHV
kBxlyXVHp3SRd10+F/guL1BwnAMsoMUEE+jcKMuP3Cq3nbKlMboFOfzvtbpfAprpulrPkiqo+st6
U/RXm7JGPuwpUvE26fjqU35+k/7vfujXA33YPL3zc6nlIa2TanwCj9xwZ9Vr326Vp0d6et5fjRCt
+Vj1IxAcIC2G0IWmsxcsjeoFSxHWovfysnQOCCAseEJcFsQl40FNnPNmhn42B7/+eM+T+euf2fkA
P4cKUT54c/l8+Vq+n4Nvhvg6B5o4AKRiSYFyKJ/UIUr6Zg4cS5jYA47An7GO9O7mwBD280MRU79d
m78xCbpzwPGmOaZQDYkkHOfl23VgHRhUykzVlPZrJe19rQPcoPU914EuDixJrZAKD1Ohm+OAb+bA
5mWVUpXJBeA4ujZeKe9sDnRwa3tOgqYdcLux1W0UCih4qZwwbyZB2gemKlWdfAJjU0n89t4mgUfn
A4wFxZ2E7CcH408PBd0+MIgdnPG2l5ZlqbuLwRlRgrzKwWG/RBHvay3o1Mn3nQI2vTDZ9ggMUXYH
erSzFEBX2hiISlbCayD1vqZAwi63dGrjey0EbgeuQJ3zhaTJUAnddmZBmgc4NlLC1nXiTQkf6L1t
CB5u3MR7TQLxr80ioKiuOU8RNcfM21NBHJga1QeTS2I8MrTno/gdhQnjWtCNvW8I/cBydNIH6imv
2/7tNGgHgu6PAa7XsUwAx+/uhuBkN8cuwd5Hg3bAXWPTBtGkrev8eWc92PoBuGUOB0IGxBBV692t
h9eJ2Dd21I0D7kBNd7guOW00Y/e6JGYQlqnRaQTlrTtPaej7OiT5dsb24n6ngwYuniIOwA06ZNJQ
vzkd5Ni61TXyiJfj4b0dkRpPt++W0EzqCnzJpPMGo8mxAf72bLAONKJLYsvxB5671O9rJRiqLfad
BF0eUExgRVGIJnB4ug3fTIJN9CghdpBMaWDG3t8yQF5pz72gqQdgEZC8tEgVDaLo3ZOR6tO4BzgT
KCI9IxLe1yog89P3zSU158AUEGRImpkKoY17680qYA40FWwhnRNzfFF7PoTfUbSgcVLvvRWMA2hC
SJCRRNnsLHM3gSCR4q8d6mjcoBwcLwvvPU3CU2fL2PuG5AokjUD3xdSp95u7xyJELB3kjE0zgnAB
LtR7zCfp0Rl7LweuB8OklkZ0KC3igd070jHo7zmciZwY2kvn730dDGNezdG979lAwGRQ+daoMhEr
EzvtbosxqTRIth2SKubrqTz/7uZhXA97z4N1oFokEo423rvPfYg3ZyT1BZoWqm1RhqIyKUdQ2/ua
B87usUHMQ+1RdFQPuCTpgIDP0MdGze6msJkEnVsELNY7TSt1Sc677yRYB4CzyU6pL1BWIzTYvS05
GWi1A2uEUMG/Ryjd+1oJ5FJAKMWY+uy1GjR5AKeW09GgQU1P4psjkl6ESv0VXxZH2COd991l1+R/
2vO3s8eWGL9uEEYqcTJBAbfizmqw5YEjuT2gDVvjH36n/vovxBZf2lvY6kWPT42tYFP+qP/1sx94
PQ6+f/2lnzMiEDT6Vjs/OPa5nt/7a9/rHzu12aee05sXX3tQT+/z8usvH/D7t955r9dP9fqXR8Gm
WBcP4EyfWm4vj3m2jmmP/TN59AEqXxTrx03p77TenvpOXx/oOzb7l63wy/GLOlk/+OvoR29BIY3g
a++3wBgtfh1mnPznyvC+wx4G/rp4O+xzA2bfYY/WRb9O1m8H1p67W3uPHMQ/nemXIsi+b7Fax3H9
4T/WcfafH47XpR8HOzNE7j/emPu+y/G6SGg+b3cn6bmCsffYbIXom4GfcuJ9Bz5Zb0t//dhuNtnr
DDwdBJJM6/Uvfsgr+Je20en60e9/vE2fM7l9H//8MeDxXx/0aRc9hz/7DnxRP9YP/qYo+p3BLWPE
bO0/eBKu71/HeXrq517AvgNfrcN1WQHE2Rn7ORbad+zrYLsNdg6sl8LUvgPfrOMggm/yWL99akqz
Y89038Fvqwoayw/uCXI+8y9Y4Xdglz4cbhJvHb0+7Ph9vkQc+z796ZrDnAOr2tVTeakF7Tv6og4Z
vXr73F/aMXuPne7syi8tv33H5eJfv4J2z4KH9J5vd1lGQM/K3c+h0Rn9Cw71f/4qEPja0t73Y50G
Q1rshgNf8/p9B/+1Is8bPNNOYPcmafhVpPRbjLE932vkpI1f9dtvmml6Sfv3nabTdTIqF/1gcEL9
vQffeEST635nV7w8+18QTE43kR+8PuXTBf40LSYdpH2ffPplv/0cJL/n9/o/Qkf3Ht9fV1VQfgdO
/dp13XeWnu6Z9XbEwL5O+dPX8PIOf8FNs+Iq+On4f8ESutmwtbxvY/yvJYR9Z+hk/cj8vJ0c2Bk0
pMBu0YXkDzpsrteXfxZy/iiT/AJ7/D6/fIUz/ujXdpPn8Sceos26+Md/AwAA//8=</cx:binary>
              </cx:geoCache>
            </cx:geography>
          </cx:layoutPr>
          <cx:valueColors>
            <cx:minColor>
              <a:schemeClr val="accent6">
                <a:lumMod val="20000"/>
                <a:lumOff val="80000"/>
              </a:schemeClr>
            </cx:minColor>
            <cx:midColor>
              <a:schemeClr val="accent6">
                <a:lumMod val="60000"/>
                <a:lumOff val="40000"/>
              </a:schemeClr>
            </cx:midColor>
            <cx:maxColor>
              <a:schemeClr val="accent6">
                <a:lumMod val="50000"/>
              </a:schemeClr>
            </cx:maxColor>
          </cx:valueColors>
          <cx:valueColorPositions count="3"/>
        </cx:series>
      </cx:plotAreaRegion>
    </cx:plotArea>
    <cx:legend pos="r" align="min" overlay="0">
      <cx:txPr>
        <a:bodyPr spcFirstLastPara="1" vertOverflow="ellipsis" horzOverflow="overflow" wrap="square" lIns="0" tIns="0" rIns="0" bIns="0" anchor="ctr" anchorCtr="1"/>
        <a:lstStyle/>
        <a:p>
          <a:pPr algn="ctr" rtl="0">
            <a:defRPr/>
          </a:pPr>
          <a:endParaRPr lang="en-US" sz="900" b="1" i="0" u="none" strike="noStrike" baseline="0">
            <a:solidFill>
              <a:schemeClr val="bg1">
                <a:lumMod val="95000"/>
              </a:schemeClr>
            </a:solidFill>
            <a:latin typeface="Calibri" panose="020F0502020204030204"/>
          </a:endParaRPr>
        </a:p>
      </cx:txPr>
    </cx:legend>
  </cx:chart>
  <cx:spPr>
    <a:noFill/>
    <a:ln>
      <a:noFill/>
    </a:ln>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plotArea>
      <cx:plotAreaRegion>
        <cx:plotSurface>
          <cx:spPr>
            <a:ln>
              <a:noFill/>
            </a:ln>
          </cx:spPr>
        </cx:plotSurface>
        <cx:series layoutId="regionMap" uniqueId="{ECFEA91D-F9CC-4FA6-9FFA-EF4BD2D963B0}">
          <cx:tx>
            <cx:txData>
              <cx:f>_xlchart.v5.10</cx:f>
              <cx:v>Sales </cx:v>
            </cx:txData>
          </cx:tx>
          <cx:dataLabels>
            <cx:visibility seriesName="0" categoryName="1" value="0"/>
            <cx:separator>, </cx:separator>
          </cx:dataLabels>
          <cx:dataId val="0"/>
          <cx:layoutPr>
            <cx:geography cultureLanguage="en-US" cultureRegion="IN" attribution="Powered by Bing">
              <cx:geoCache provider="{E9337A44-BEBE-4D9F-B70C-5C5E7DAFC167}">
                <cx:binary>1Hxpc9xGsu1fcejzA137MjGeiCmg94VNiqIofUE0RQp7YV9//c2WLA3Zoq/lsO59Vw6bFhtdQFad
ysyTJwv654fhHx/Sx2P1y5Cltv7Hh+G3V2HTFP/49df6Q/iYHeuLLPpQ5XX+sbn4kGe/5h8/Rh8e
f32ojn1kg18JwuzXD+Gxah6HV//6J9wteMy3+YdjE+X2qn2sxuvHuk2b+r+59uKlX44PWWS9qG6q
6EODf3vlhuGxaaI6OFbhq18ebRM1481YPP726tk3X/3y6/n9vnn2LymY17QPMJbgCyKEYppjqQiB
P7/6Jc1t8PtlRS4Qw0RyRBjDDAny5dH7YwbDv9eoTyYdHx6qx7qGmX36//noZ9OAizevfvmQt7Y5
LWEAq/nbq5V9iI6vfonq3P18wc1Pc1jtP0361+eL/69/nn0Ay3D2yRN8ztfszy79gWlPYXlm/F+F
hVxQTjgmlGuBNWb4GSxSX1BBheICSY0R5oDa50d/huX3hfpja17G4/dhzwz/v7Xqz/YIOMW/7UNY
HX85VMeHx/oHugXmF5JzITnFHFZZU3a+/lpwpglhilP+zfp/v1kvA3E+/tm0YdaH/9Ou8czaE0hV
a48QI9MfjxNRF1Rq+AeDJwghEMSnJ+FLswvO4Spgqbimkj93k79k2B8g9e3cnk0fZn/9d8F6Htee
Bm95AbOiCoI3xkhRrZ7PXlxgJKkUSCtBicJnwfsnmf5Z0P6xYfwZWLBXFzkkmKdx89kX/mIUhygC
YZpQTZSiFCH5HB/JLhAnQgtCFCKSMggyT6P4n9jy8ob8NOiZ0TCpf//dLfi/isHmsTqmPxIGdMGY
1gwLCNUUK/qc40hxwZAiAq6fMik5CxJ/bs3LQHwZd4bFZvtTYfHvuj5mX7blD6CbAngNY4hwRjBm
hD/3CE0uFJBNyYUC4vNtvP4zY15G4vc5nAHx79c/FRD7YwBOYR9+KBZIYMiLmKIv2fF57mRCISUI
I0CEpAIK+jQ6fY9BL+Pxn5FnkOx/Lt/YHR/C8X+AfBJ6wanCJ9ICiYNL9pzUSHUBH2tBKZRsEiN9
lja+36yX4TkffwbS7ucinyaC4vzLzv0BAYxfCKkVUH6KtQLXeI6NgstIC8GAkGpNsIL49tRp/tSa
lyH5fdgZEub6p4pgizY+Vsfmy4L8ACzIhdBEQghDX+n9kwAmMbBjiSgSVAumGD3D4jvseRmNrwPP
8Fisfyo8lsdqPNofyLOIvgCfwJpxRKVi+HluB5pFIfEzxOTJfb7hWd9hzstwfB14Bsfy53KPZZT9
DxXJFF9oEJJA5sOKUEkRMNynfiIvCBUEg5504sGIniX6v2LYHyD0zdTOofq5csruaKOi/ZFZhV1A
+QeKHgQrKaAkfI6QphcKko7kULtgxJnQX4LoZ7nvO+x5GZivA8/w2IGi+hOpgGtI8Un4Y8kxvRBc
YKIVhRQiMKXPfAbyPIeCkQJUiBEtzvP8d1n0MiZPhp6hsl7+VKgcWhsf77/s1L+f7im6UFA1MihY
NGh+6jyM8Quo4IGSQZb5FMXIl0d/dpI/N+dlPL6MOwPjYP4uGH8o650mSjTSUkKq/CQMPdt7klxg
xgjsvs+a0rms98XgP1ax/tpEf4fxLB4cjgn0po7223bMYfP/oR3zDB3Q8TbHyh6bY/ID6Q2GII3B
22HtKcFSyuchAfgNhtIACoPTF6ByO0uj32XRy8g8GfpsnjDNf//dXfi/quztoimvfqieRC8ogrwI
hBO4PkRscPon1OakJ1FoCmjQWSHBfiMofYc9LyPydeAZHrv3PxceR8icxzpsqh/pJ/qCcQKSEtOg
ukJrQj7D5OQnSGmGMGGni/gbMvNdNv0BLk8ndI7Nz5U+d48BtMyO4w9EhgBrAfkVU5CUEPQvnwcw
DUcBpBRKIgkaLNXorKn8XQb9ASz/mcs5KD+X5Hf5ENXhj0QEXUBLAjFGuSTfchrFLhgBR6JIv8hp
/tycl/H4Mu4MjMvrnyp6XR/jY90A7/9C9P4+xyTigoNSBPlbQZkMOh5+HrugEOMQuECc/ZThz3tF
32XRy5A8GXqGyvXPJSu9jpIk+pEtI2hySwQyHoGEgcinLumTFK/UBZPgO3AYA0OF/GUrfOb8f27L
y2B8GXeGxGtgtmc0+P/SkaRn1gIHvjlmUfrL/vjQflmVv+8gGF8gLODIEdTFcDQG1KLnDgJoIIkI
+I5S7ETIvjz6MyDfZ9LLoDwd+2yqMNOfS6+4eYROXvBDtVcsLxQ6iUeUASocnylIcGAMQV+CQF3J
lf5WC/8ui/4Alv9M5hyVxU/lLm8f6+YX8wjApF827d/3F+jlQf7GHEGMgk4dMKtn/qLkhZYgIjFo
UZz+cO4v32nTy8g8G3yGzdu/LV/8tcLx7NtPjld+PZ3qQb0++3Ss9buvfpo3HLg9G/p7y+1F9D6r
IquH315JDcIeQU/O9Jxu86xd9+QEzrMRj8A74AbsAqQ/4AMYDmlC6X+SZXvYRHDlpB5SBr2pzynr
1HqyedWEv72CM0EKg4KrMSQtCYovBNA6bz9dYhfQ7oXznIgyDLcDUfHLBA95Oga5/bpWv//+i22z
Qx7ZpoYbw42Kz1/7ZCs7WQYHdk9ne4UEkglUpvhwvIZTy6dv/z8i+87ytO9nsZw8psYbv+hnrW7X
Q1poN+uc3jCUzxPtHOu4MJUf3jMbxa7si7sni/aCKZCFX7AETOGcnbqjsE5PLUkDWiciRf1sYnVs
JhZ87KYiNmPvDLBNv55nfuFJEOy+fRZXcCoWGAFwao5O15/MuhWcUBqG/YxglLiT7EYDB1LkIp3a
ambLVC9UmtF5G5M1Zi1dNSlbJ37Q7VqdvrVjGS4aRR99KcL9kL/Dg1RuHzbZJbjvrIwGuXQCkXo0
k9hDQ5QvwlEt8ViLhYxYb4QjyPrTjyKly9BXeOkkWGxK0nui8ftVa1npxqiWMxFa5QVxKGa2aneR
EnxP2DhLkqpd+nViZ5Mu9rzrm0USj2ylWLuZoqa8n4r+EfHeOJawPcY6vMTUj1fN4KtlbLPX2ZSl
+35Milka5I5pS5vN47h9j1EWmlZH9SJO4tYjTfPWqik8RJFobsdgRfpaeAGKxnmaxvkVZJFp1fdF
ZpKxza9SGqpD0ZrUibtNPvZXBau7q2wMiGdDJ53Jgd3iqa5MFYuHQkXhGz1uO1G5Pu4zOOWOqefb
PNzYwgk2QzbsZFs4S1heuuyttMYnrXWDIspXgYh8L7GSeiHGtSurgc0H4iBvcLC87gRjRo4zOLJr
16Mo3+SNTrd1Xl2NuUhWSLBF7fixy3iv1p9+DHAIad2dfoheh27h52hBfbeVMtkXwPRn4wDPr+Mw
XA28at220v0i6LJgnjVF7Oo+qw2O8bRx+li7SjI2kyQmnvJH5I1VFe0kqRYhVrmHa11ddnRcBYFt
N07gyEU56eZajMWsUTyHKRT5IRn0XDc1fp2FWWlEl0tTjmhYIb9u3SrpyUzXGG97P3yT5FW+iOtg
gi3Kx1mRRPeyFisZhLkJQhNBADA4Le8cabd2FDdSjdI00mmMLpybwdplnUZXfRh+7OLIK8PKzmJn
DOZ9dpXE1F8XA153KD7qdsRuV7KrsZGrpKhiIyqeeMOQblnQg6d29WbykE2XzEedG0TFXVc4ppvg
SaBgX8HsrYl8X5meplu7GYe2MjT1Z/GA3nfVZFQe3FuWbTGNP/oyo0Ynt7lA92XiwrsI2jhxHhtk
5aoI8tu6qGZ+4derkspd0lMKGyld+aSkc0fAg2wZ3avuMcXDh4zQDu6FjC9bI/3AEDsa4qO5peyN
M9Z3kW5jkw0s8ZTKVyT0t2FW7HTevx46uZ9IcuBh8RD5+G1aa3jbISncWob3cSFqwx0963w7LpKA
XLUCMBR2P5adBy9PuNSpjqfV+vQAKWDJsM6QVxV2yYWLkiWu4hue0Ss18g/WwbtgICathluEg4+y
c24Qple8jT/aOBxNXx/KBI0mxgWFqGy3UwebspLx20mNbh7WyBPMUYYIeMYiFf0VA6HCsPDY5hVx
LavuSO5Kqz+SYh72sMBEBPdRn29bThbYh9XlXT6TIV8PjrpB4aqQcqdO+8jp5E3B08Z0/mFMYAvw
QBuSp9u+tm8d5y1O5Kqjb+KShCZImRdJ/+YUwrWOP+QPA0dXXaIPch2ufYR701jmNfn4tlVydUop
pKyosU2373LkISKSWeJXdxzFHztf7Snsh0RH2077qyiARfSx3Wajilzc6lv2Ph+zrQ38G+WIvfBh
0UpWG6rD+WD72pQEJuqMY74cWF14Tpv0RgqcmYGPHcQyEV/xvPZXk0gDEwQjN5oJspjypj20/TyD
4LuXhV9e4jE3eV/1O0e4RRGrTdnwfVE+As2+FAG9SurVEA+HQKnbbkDzutI3fowWseYuGfW8CEpI
qFH0EYeQ1pIM9k41qMGknM8Ydq6sL5ShxQHHzZXNxNJnxWZSlppIl7FpmYKNKAcT+Bs45s1NJvBV
W7s8GBOThPWd8l0sLTOnxWpauO+UTvt6CNenFaFtcBiC7r0VTjJzSHanqHVpmtyPiQ9hTbGrWgrr
qi551wTZFkxfo0q4uGzXqGjf+nZKIbyZtI/uazQtQiMreAq2yCu66i4ZX/cBvskQ2OnTKtvSYl5G
4j6t21Vmu7nuxXsHOY/tUN77mN0ULa+NYmIwHCc7Zcmhk90hC3hgkgTAGk6bC3x8HaLsqkL6pkth
PlZm2w43kylaZXjvzJLGnzUVXOlsfvu02/Q7RfjMkz7kxVhFQfj7y1dff/3XTZ7Bv5/eBvrPh6d3
t/7z2+7LS1//7bcWj/mprq3Pv3Riu1/v9Z8D6yd++fUlpDPO+vk1sS98769c/D62C0U7g+Yogvrj
K6H6hu++9DrXiUw+GfyZ+p6ESYQYnLsCHUCBVAx9l8/UV6ELcnrnQkh4cezTeeqv1JcwUP6Bdmno
bSIOjgi2fKG+8kIyBQIoKG4w9NRb+7IUzyAFrv8CC4TezjeU89O5SQwn74mm8MAzGoj8uEvgv2E+
tDx1J55iN2htNYvCykRdm9+VY0W9keN8FR5wNfLLIbTtPJRdsHFIdY3jLnbTEMdvuG6vqrCnu5GE
9MCcwQWaU+zbvl/bulGXfYLz7TDk8wKO2KxjUvjzpP8IxUJtfD5huGVIl7iw9yma1CZiyox1Sg6D
UDNaOvUWEtxgBjbMfR7fhjxfOuLoTx1ww7ZOTHUInXhfRm06Yw5yfct7F30ceRwaOLL7pvKVmNEC
eJfkTrmI2sn1W9EYOcHLhMDO5qFwg1xcSd75pszLyfg+fVdEJo/C9+3gb8uUvWVpkC5wXIeetTsx
lBQoHy5cRAqIigm4Jx28nkSVF9bdVuHmNlT1vIqmwdTJiozhZLi13abXZEYa7iJdRqYoKvDt8XGI
08FonbskbN7guk+BkSxsGfiLqC/eyCJaFXVKgTz77kC6wZVdnZsobhqDa6oNkskxjcvCCwfMZiQj
G76tfNG5tRhDF9NmHwxhOItt/jGmmCyqyktt+EhkS2YdnSoIolTM+w5WkrfOa1WXN35q1SbxMzeB
xLFFvggNmhURu8ypn5hcjLN2jDwy1aNBlV4MVZ7OA0qIyYpi3tBcLgIqY5drBtwzySB8p3JGkjye
jZAF4A0ENxjGwEjGJxNYIk0ioNzQ6UIChzZJXVYm9ANkilC/r6rCgJx6RKSbTFcr6xaoXUyT42HY
QjE50FqYjKUJZNApMqgdVnHDgfsl0V3L4sTr8pQbGdoc1lgHc90RSD2oi2dDafWqzcRdCJQ6DTVa
DyT0GuynOzYQF1AeDqi21ss7ipcYFc2MhHLb+Xl3D/5xQ3Wy4hRVb8qkCD2eRfm1DOQhwZquKyc1
IpvFtCze17DiYckLVzLsH+vgqozKmyFtg1Xc3kBnNr4neeQinpcbVB67wGfXVZBGLo0pWTS0TTZN
nd2XPgqNEwJz9v1pcFPWnMhlA4VDGPjzUqXCSOr0MxUE/SYdo6uaTbDJAxle1VPduYX1fUP9YFpm
U1KsnTFKTSqH0Pg27hd1jr1Qw1J3xN5abRLpYxPqeBagppipLt8l8TK16YeIVmSOURq4oled66fU
9EH1sa36vVB6q2GFTAU0XvpR5kYgjroJFLVWtMu8jkww+rXX2Ia5BSndtmuWAl8OKl22OFjA1je2
airjZPVNORWhKUS/lHm0ztOo3zDYoI2KEniGeJcmVXTtn/hfqOksbNJokZYMwQSz3LSt1Ouxzg9o
hOcLOUGheKLjYdu6wEXvVM4hhzdT+p6TvjU+Q4vE8S08AQ2Xsa9fa3uXid60NIxvaFxDNSWmeImk
X20IGRwTNNsaAoPMMbCPslqoyjnm1NkMYpj3Y58amQVAWnS2zVqynhJ6GUe94zZQ6JgGKp5C28Y4
NHFT3w/dMRhHM+TV7RTHOytWkcx3A0khCDYyXDhBZ8Kuvy1FWy1xVMu1kOWlw1CwDdNoNBFLi2Xh
L9La57te99fZ6GfzGpDTsr30+zUF6xaD5h90GAeXrZNuOjiYei+rUpi4R5uQDdOSitClZT15oZLA
YXHWr/I0uM5rTjZqaF/HyLMSV/tClutEymxfFFq6QWwniMtJYZzJb1Zp1W9pyj44fb2Co0lv4ka/
GwtC3CYUG+DVJk2r1OQg4sBh7gfahrUJpc2MivPeDXA/y32yjdu6M71OpTeFi5Q35Tzuu8QM2o9N
VB3ibmReLko1B1q2LnT6QbXk2trifdV1D2RIduWu4MmHNmiQIXXqu2V4h+g6nyjdQwlWeL2ulEvi
hs36VJ2oaFFsVNHvLA3STdNhmHncILeFUt2LW4AB2i3KTSkzdpzIyg/827qDqrTFIzgPVMFQqQYr
FkTrFniwaWr/oRPTYz/0iRljZgKUwpfzQZkwKTMzFs2qG5V0O4Erj/bWNPxh4sLoFoocNfUfm7Bf
DTi9TTC5prD4i7rPAzeWuVs4/T1LSyhSrIB7ju1Kx9T1k8AxPIeKPkAjJAWh3gTTRGcimyARtNe0
hjoU4/bW0c2SJC2waBIZ1WioREQSz5NW3GRlWq19NWykU2pPljry8jK4CqIO7UebNC5hUTGzYcR2
U8x3SMXV0u84XxVVsklx6cILmMNDQuPYMFVAgZCD1hHayqh2CN4x6YXxvrHdvmF5el31IjeVCodN
nk7XeHSCR57hjRpj6hGfNnPkNOsqYnTdliPQbqc/FE00LoNgkAuoqepVSh2YchB3i0lOqVto7hGR
8z07/cClz/YU4B/tnV+r8Kap21nXQaZ3EsgVkpT+ssPioEqbbnI/zw3tSLcqrFUzzE8FfGxnfZfq
bVFGiVt2HMoR3Jce5ml9W4sMz+OyDud5LthSVGU7Cyi6D0dsb4bwsdAONbzKxZ4PaDJhGrIFVuU4
D3Kg/UT5c4KTZOOkFm2tRL079n27hEBFN3LkSxRNzZwPWbXJHXZIfK03U0Afu4nN27C0btx2zhLl
UEW240h28JbFIqb5tcbRtJfVZYmbdtPXxUMb63gNac71o/JgfU7mOkjus+rdiKbsdQ4CBSXJTlTB
Zd2WfGm7pl+gTLilEgkUT3YHSSO4RgGHmspx5lGTiZ1fcXTgPH1HQ3tMyjBdoLhs3aLt1ZwOWs2C
pHsNSr5zmdbj6Op28jDsK9dBVbsmCXrgc4ynYZmfkp+bUMcojKu7lLcmcDpYk5xjQ+LgLiJF5Y0O
9/w2UF4iKz0vQ0pmPQOZNm/HclGrCFScmNQuoONs6rFJFq2f45mDyq1sk8ojVZG4nR6njQ7RfW2n
dsFUm28aHUAoi2tQGKvBg3cnnH1C6aF3FIhlRRZcMrGtamJnkegWLTxmCwksWIsgmEewT2YaxYMZ
feHCQhrZyfsYOdsmba/yMb+22TRPg3iXKXnLCah11X0yBF7ExmUj2ndZLO6AJiUQNlDvNV45dM1M
sscowWhWl+UNxZa6vRLSjVoWmIlWxQqOJqnDSfZktYiN7XFqYmFBdWMZPmiHAPnrgm2Wl9SNs+F1
OQHZK3vf36e+uq66OL8uWlKvLQszg9IBz1nGmJc4SXBD4SMe9W84qd9PUvVrn/nhAXTjdwLRpYxx
dqUmks6sX6eghmb+rOgScN3ecWZZVrZL7UQaJBWlZmHnv+54JA6QwNdU433eo+6mC4J9DzxxW1Wo
vYx1283GepyAwjLIAaWqFypri/2gYb2djgVeUlnn0OTpfQB635226dYPu3o3BLzelU7U7HJneqBJ
qWdD63hwPrS8yuDt7lk69CBsJXnplhAarwPKuRsnarj1wSOMzUDEw076puzbm7ToWq8tK5fk4zUR
dN9pDPHRSWO36epHBevtET6OXj1G1gQFac0UV8Dbpdc63C26u2woSjMBYXAc4JKFw7ZRFw2uxfqN
tooB8Qvfk6Bghk/NrBnRu6wrem8MR9DLYhYC++S3RHWvp5EBLScVlJw4MgPyDyhC+74p3vh6XEjO
dniYkttk8FKUtl4W2Gajqp64vhyAtqeQVyzQ6E6Dmh3I/KhBcIek9Cjjppq1HSlNKIadReW8mLLA
G0EWnqpgR6L+o19kpTvI9jbNhi20qRtTQYGUwCup68jSD3UoC7cjbBGVhTYsKIEYTmUO/uoA8cPK
y4pBunSM7xynjg63mkfBtlZxuCjhtJuhdde6ZMDdbCoKYXhdCS+MkKm1GldtGHp+XTEDdYXXkknt
ocsC4Ss0NsRv7FjYORHdDkX1rj4lTJ/kOy1zWEkKZDeAcgIE1LvGb8C9OgIkqYeRPplFZXZNG4lN
nft3yQBaZyC20ZjdJHhYpzK5IbR/DcwvXPhl5HYhmTt+AcQImFoy9Fsu2veNT4EeaBBZYP+/q2BH
OMSxb0WihQs1ZnzdB9EVK6NmgfMEL/thKAwQeIglUycWKUsQRHmvUKrdRoNuFq1sbnhfDZnBWZPM
4yiHdguT2VxBcF+Loi4vswrKVOb4HYi8peMOOWhVY456WB0CEQeaIptMbFATUbeMOciYqex2eV9e
Sk5MnNfBuoKUtciIBkIQiO4yY+GhLBLHbdnUH/o4a4AGfczsIDY20NiUADF3IuVRjItrOH1YXFdk
uM/hXT43zKH/obsgNH0birfFNC2ryG/38KblTUlUfpnq+DJOwIthB3ZbO7AVLXu+Zd3Yeyxuc49k
eJi3bQWxCySs5TD4PRQAYpd2gzOXuLaXecc3uMnuKWva23YhyxrvCNbjvBuazEwdv6kEBtLuvO8l
uR1qAhegpkjy8Tbm4bEgxUxPqDNdyO58P1PLBMlljbNFL4b4Lg6ENFkD6qec2l0P/catyqFdxaf1
NDR7P8j8heq7RROn0ZZqC0KbKmaJth20mIA0s7LfJ0nruKTt66VlQ+p2PVS3DFfdyld05Sdd4XXw
7pYLaROVp62+zQNMvNz6HUQLlK5IVtVzFUK5A8Vh5EEoGW4cnr0LQ5ouSie8i047E3pOG2iOtqZP
cbKqUV7NUqeO1049MVNXRMxw2U/zIkywQahw7tugWBPIILcc/p4iL+lle2OrmBhCxmXmDKOXxlW/
jqHErS1UVDJwoAL3SbXBQbWOfZAuyikB5T+cqMHUwe6QsnilUec5SRq+buJ30B7pZjl2Ogh9cq8C
Vq6osv4cWjuB6aNm2DllEpgiltW+Tvq1ot0mnop8a5u+38UBjd0eeg0O98dtXrfhDPFOuk5fNZeN
KPoN5s4Oc/+QidHuxWTV65SH0MeI2nheyPAY8YAfbNClpveh01gJh7kZ0PtFomk6q8debAmGOhfU
s2MBBN4wv4kPtBjaFZ9Anq6g5l/4onS8vE/IbBhptOEQbxvEx9gMkamLHgoN2gSXCNqtHrw7UG4b
wiZIBWWzakS8q5poXQ2+0VHG3wltFwFsljBJm900Mb5wpsl6Y+4zU2VVuY5Qmq5Ux489osV2wJV0
odvqz6wMm5XUCxEw/SYKCZozPwbZtoGaOO5J+7a14JaOY8v3addDf2SyKzgJzGZVHj5kfeqsy6CG
zQl/PYCeVdkEojz/gONSvB/jyM6rqRbLDKRMcHQ+i/qpuKzD7NJ20biIR9CHc4nZqkJQ4YcpSCFl
1suFGLPuTT/OxiKYDwlIGFC1VNDxgHDJw8siguDTF5rNA9+BNpYO8CzWzi4bY7wd+lGtKxZs4+Ek
7TXjsIwIrCRjzqMaoC7Jm1iCQi0ug6aOvSwDUhr10GjgNIVWBFN4Q/J+JkSSrUFryuZTCUUmzTNk
gklll6BFXKegL2SJzhYtTpq1bwvpNb62nkWs9jLud8BOQwR0gTbL/yLuy7ocxbU1fxF3ARIIXg0Y
hx2OMWPIfGHlCEIMQiBA+vX3c53uc6Lc5Yi+0Q/9kqsqVxWyJLa09zdsSo+rrDU+TSqqltTrUaTx
KXxuhSG7kQMViCqwCUHdxdcK0ExZNM6uKJslpzT84pKgfWSIab/OpJ7NY6trYBGW8UMV3XuI6kcz
AuBzYmSSRHX369Lsi0Z6N4QDNRoLp0zDenhQ0CjsK1LQ3Rgt3yZ/nQ6TXogEMhg1B7xeemq9Zy42
JTPfvcaMwASXfKoYqjORuHYQX6ZOBDdErOD1cPhfB3wbwfeGc7qsr30wq9eyrpcN0pAyh/pABB2A
hCIajtTj25bR4VHTNRFOUN4beirh/MfZpVfc8clrOZl52xBcVcaKm5AWNGUeKt1VlVHWm/G3c5qR
nK9Hz32oWRPmNhz1oeP61vCF5lVTIGI6ZG5z22azqlQiA3faBL5gYMed6Q7s944tpLoKWuWBP5Tm
ikYVEmRlgPi1Cv8tZ+qa18td7fg1qMeh29h4eVyK3t9Onk27cdh2BZs3SFooMFG32wis11K2j2Vd
fy8EE9dlsf7wXbqfenZQej3YoP6m7dWwxj/7ptOZ28+/1xk8X7+u9ZWjpkPXNFEeka1LkQirBpQc
LyimHKGZHH+12rmjHXg2xUAYEj2tybTUB9ot96bGtesr5gNmYj7ya/3AxBQlYwH0oqZ82xPOsxbH
wCzd5PTjOTGpXOSj9cfHsqr3TRnrZHbc7x4KaLyS5ePUtte+I6PEEg74Mix+EOX8mrXUGTyOX3kh
mnw2V+jwdhusxa03jUCMJ28Hdee0q6oxZ/anHB2OYpcHm6XbyiZ0d2U/3dpKXNeChgj2Mq3mIFeM
1SlQfm8Tjr/WEGlvPHMv5U0Vpp7vbXk4gAMuZoM7RX2JPZsF8fzDgmXat9+YdO5YLXcapGGyTCpI
UQq5G+H4W1eRx3VSOCtQ6AH1CL+O5WqTxXPLzFVF0uuwz6DU2a5RfOe9dCUosNowsXF7cuWM3bIV
QXOraXEABpM0+lclf8rY8KuwtDfC+aNDpDahYMlaI30nfvnc1uyFD4tzqENQzaQLUgz93fYoPYD7
AdwaqoOmS4vL1HOy0c7ekdbqhtDiF6+b8a6W07IREsg7atwh4y3uAVwr1b3owLq1tUxqVCGHqjU0
qUdnTEdmzH44/VFLqDwaVMiRSosWVepc1fTAaI9a3Ev9Ieivq/glGBp5aNFUCnWx/FbU1bD32Yzr
OfJ/xXNPMjUX/KDiOY9Gcr/OBOGK1EwDWkHHRG+zyGjOKBCXgQrUyJFVW24guGBBy3C9LofQTr8t
lCHV4j/FbvNdS7NHi6Trog9tAufbDnUSgSTCHKvQfCuC4bbzocEAZ40U8GYi0bP16scZhGxSK3Zc
9fLdDE1er9FrSNldtW6h9bmT8qcoTkla12wMIcV2wcsjpHvFsNJD4E+JZ92fQVuP2egt8a5osNHW
eBtvqICy1zg/SoCjS496co7wcuDlrTz2o5UzQ6XYhKnRutjhXLqiPQPUz6SfiZ7/4U7/KmbwKWxn
6LN2GB7m3zd2zUalcUoPJQXUjwfSvnyMDfsS+uI6muRr6YlvERno1p3qpyGObqs6Sirp39sy+uIQ
VOmHgS4/piB6aZf+Vdm1SqYOmZjA+eJnZI2AQSt9TXHC3wA/HD0Zpd2C46BMgEcVmeuUKq3Dp6gD
uzQFZsoq6aWRntvNRLrbeXG6rY1mdYCPXGxiV3obHTnLjauACPYT6tISIolt0PgjsL0oujKLugb0
vn5R8aOgjbPxS1rc9F7/SprAfwFFVwINGH/2QUu3oll+lU3Itw4X30fZfYddXdx/nQiy/3oYik1d
LuGN0k2yhP53CJB7LNzOG3n3Rcdi02qOPagWmy8VgiaKnRKKC7fbN8Nq8C4hWXC0/OVNPdlBEKIy
zxvqjDVcp06DUib2Uc3PhDz1Sr+MTfttZVwl3SrFhnS/HYk0bRrBBXEBuJI5Um1KwGe7deJl8tdD
ST3YxNTzcNPoamOjaL2t/AG3mjFe2hEAmIUgqDIcP5vgv9nZnu+g3PGvQXjmymnpgbrKYZtlPVUB
os0sbmbwSe11CTCWTuBOgOxgOcyN4igzZ+1c80BxXMotiLBpjg7V8NzGXdY2Ogu4da8scW6k8O67
oCqPRplrsCL1cTV9hnLNy5cRHEvQh1sTGEgaxuBaMx5udMWWe/ieb5rBD/K18LwUKP6zvziQSxgy
JUzImxCV0iEOnXE3KBf83iQSvk5dWtR02w0xrhhkoDsP+40pG51WYVcmBQX77wQnVV035hQUy47R
8Oe09unYnRiupgW8Cug+idvRw/HPtiuRu2FavNe+rnEpuPEDTBmgDxu/v1lG/aQgitwvevVzdxqA
TUn3iIu3fox78qshc5xaFNUJd/XzUonqOXVZI5PWAyEhS4H8kUdF3olTyebiXA+L6E9cMGB4qETH
ubC/hEBVrAQEFr15UhPyOsFngYLHaXIyYIo9DZCyt6BACzJ7uGr7JmvttAc4NW7WulQ7LN5WmuER
UH5x59sgBpywl9Jbb6Vjy72zH9uFbKKm4llVVzZbIpXLdRM0qBiaWdz7M6RqwkWB5kUUIc3cP7bs
+yzsQRbEDb/VkRJ3oBmfB6K9axUTtZml92eUpTkE3AMKU+v9BMoqh+frGcRTew3dj5LNV1e6Tw3T
mVEBfWGF/ywhH8sAu8sr2WuUV4PUewHlQIZSMROQC9Gytuk6y2tnvWKGgzyu292s9ENfefY4jsHT
GA7e1gU+WgBPPkayO8iO/lh90+9jvjR3VuwFL8id1vUNIESyp3O8JE1oQC+MNE7HOHCzsBbAT2C0
AZA/uAmRw5+oX393LfUyj1T2cZ6jF9jAn3u/tnfO3lQMPM+oeUqGp1a6m4VeRww5/mRou+NriyDF
KZ8GU/C9JKhEVtn8WcMOmVI1bwbdL3lPpj+ldkBGdlGXt40bpBz2xMSgEgSsNmyXGPo+8DYp77qH
sGNlfrL6bmwykBbIP661vLQNCCQoFeeBjKmcwCM6PirjHhh9a9VvEc5BBs4zEuDEQ07SsRxVsph+
2QxyIbtiKnLXtBqapqEHKCLX7azVVnjBsNPTsCkaF4h4e0qQ/V/TMKM8XUud2qDj28WPcY4HoJRU
EHXbABu+8SUrQG/Nv2m8ZjGPeGaX+KqpY3blsGNH+ymx5eJlQCl3E7klThvv3MGMD9bpaN5M2h64
s7XN7wZx/0jql6CkQRKP0Z4HRZv7fQ9xUEF2qm7UZjViTMy8Xtl+lolZ6xfVVCZ1gGVnQRQ2W8cf
/HQs1LohoKa5Uw45ZJpL3roArIwP+VU7qWLXei7f2KXMZsvUPjhBkqHrHgA+gBqbqgdPoGwPmC3S
CUXyRtL4h+a4dzzAUAPpy0yFboiyzK0Sa8piUyBoY9m5eSjsH3vSNhS1j2IX0tQCogZojrBSapkc
iEY3A7x4L6QN9sjkfsp5sQBHAVetoXwp4269XkA3LR6Qog4a4qcmmo+Z2w7kcUSriD2EDWsie3Pg
hiLbm1yVMz2wp7oJfjVy3NSagwFxH8sS9FNr3aNoxTdnks+drWmmNXQL5QDQKCaj3g4J7TswfcRA
PdD5h2ltnupxanIL6Buagm2kuJ+sxpsTv2Hf+63xQ5UOlAEahF4jjjhPlqadj7KZ0sUMP7RFCBeo
T9aq7dKpLOZUCLZ1nNZPnFiCjuzrfdSrNlFMPQYmQNqAfj4b5cWv0YLkrBrap9O7v2mqlqd0gWoj
+kE6MHl1J8ZNWJpH6ZIfcSsy4useGVk9p+s03ffryBJBZycfiuYnM7LOxCg3Pi+eaVQv92U9HMMe
QRCU2JQxnpBpARSU7u1fYdYg7cePHq8q6ZqUMuTzcbPW214QSC8JPbazu+wWVbRXjQE4vD77DAnK
KG2XjAJY4KzSkg8H+q+qB6OPjD4sajap0EYhwf7TWsBs61LJzUpcaB65eQmEW+N1WHRq5Iyj3MbI
lnjTZQBMDyXEiUfRv4Kb9/Nxrn6brmTZ6kw4NCD4GyD+KxoDJa5YdoMdi2M0v3ITsNxrA7IpZiQc
Tl/F12IGHesCNq8iHCWTnLutMNA8kLLYOyX9Tjw2gBWi9QFskJ+MiNxdGXrV1ulwPBNPFlkPGP8Q
zEocnXHl2TzX8wuTXt7bIal4478ioXG3w4CSwUjivTqxezcuIKxaLkw6aWd8HFt/i2n/KCq8LhQg
wC1dV1wWZA+4UH/xp/imoZUDxmMt84Z1j70h4z4WNU0bn4OMnJm9RaZ7M1Ie566o+UEio4+LcX2s
nLZKox5iRNL0R9nW6ajq6W6CvGkQvLwCaviK/x0XyrQGWRni9V80hFJ61Cl0+cVesUEfLc4X4bsL
KHziZqYuUaFCvO6Hdj3+9QeFZj2JImB4RheoJ7GYMY4sw/3oWkWyT9yxAq+9IEuSJswJjgH0Nbf3
pnCfXDH2qbvILh9KHPEMtcbQcnIYffljDgq+r8Q83gN4zKeZsqPumhK67Qmwpy6XzdpMuWvp8jB2
AEQX8GGje4NKoEKOjVN+mNKmEN41EfIhrkJ7DEq/TZCF6NSb1mlbuOR3xOb6aBAnzOBo97rTIVIu
aTMF8roHHxt6Hj/2Q3vkEjlpY62fxqNec0Dda9rFM5wKyss6S9072uvhqnWRxvG1zpq45b97J36e
gaReB2VVpuPg97m20FyTJtqPUzldrTy+r4ae5pJMyG2DwWRDD1pz8Zd2x+Z2SiQu+Nn65NbO8D+E
luNvqLubBwbt7wl4KmZoFVpRRncOG/9AjeCnHGBJGqkoSkdHkYwiwcmapTVpL0CCiHVQGYkhzeK1
vJ/iDphYO+5rMdKM1G6ZMgUVqO3zkAf8dql9pN+67JJm1vzW4XreYbNfYJSApO70B8TBV8NEx11E
nCSc2Aws1C1PbyZUJcO1iNm4a6BigvgZCoHKP7a0br4VV6Xq16RiQZRZ6LHCNkDSQ6Z+1xUAP0Qt
viGZFTthmnkTnXQwNeoItpYh7h67bhVo2lBy94oWLSjcQYh9UU5VEiiJpWWvDaRUJdRPXyaOMFkh
6yiL8ocZjr6In6A4EUDZa+8IlBO+kVjNWa3kfRNV7HZdA3qn2xF2hThMVTN9B+45HruO8FSXw2+/
dVuQWkucCg4dCs4QedS4fm6V6FJgifV1GNl404SjRQUv1FW4RkhNWIGarmapEztsVxQQ/vpToV4Y
Ahv6xKbN5eRuA1Lap17Xh9B1xG51QRvw1txBNs93w9CDpBUTdAODcpDlU5OEXB+V9inw8Oah4siW
R2+ct0NbZX0IWwLRSDFHDyhaa0vgJtYDh+3YY2NaYFydjVLHL0TWMBDfsxyLfTSU7TPt0xraE0nr
EaIsTRNUpSCnLH7NFPO9O65QQxHsXhswmQF2bLbuUJR3bIbggU/z0ZLqwQEzf1XydjM2jt3xuX/o
vbDd89G+mkE2uSG6zv22+QrkvEvjqOhyP7Dd0QeAPXmQkNu5N7lyZZtKW4FuHHqVeNKam04VD9A6
TgdlxmyAegsVpns9uPA1OJX+UtvhT3A/Fba4q6vgrlbhqcZR6gvVy8+Oz1cW0F/Yd2kZrGOCQ7Tc
6l7+cZCUT37wQqBz2lV1C8FQNUHW5jxjh1GHVZAtwXmetwu0Aa1TvKCOOw6RZvsCYLAAL70duW+S
qAiuBpCRpuuLTcjqfqepOiqvr24HFhxrA+33grcuGx8oD7eil+lYjTdFE/oHrPAA4YmBuouGiaNV
dDWJXTPV/WaafyxxC6wT96eFVWuGHQpSiDmlICGTyIOEa4xGJIdQ8KnAXrtuiRuJWeCajbckaii9
NF46fxePkJc6MS6DQuiNZ+2x7la18VFN34YCgJC3bMeK71uPvVLjspT3U5dJ3fzxY2QOTgFppuOX
d8J2/DqMkSVxSG/tpunsSVtEHypT56Qz1U4603aeIbvXrH12RLWpLf/ZWa8/OGYzLLgHKhuNu8Cp
dvVSeOkS1F9Mo/ukMYD1x2JF0rl+j6cawslmuW7AYs1tAQPEmIcSaoZWO91m8Ii7mWfeb2rj5KLV
Bw7FFsLr0JcOzQbqXXm6f44VRa30i05cbIeYfFuJgnWpthlOYLbFK165ZNvSGerQaK63Cl1gEzGs
QaIhxqz4mmpscApxCtJbCtw/EPhVQMcao9RB1fEvAnD7pC/47S7M2ZZmfgm4o1LQ+AOA4JEnkEDO
EAZXAxw13p/ABntrAzfx2jVKAzdcskxTLL1pcIH4mth9ZG4Gr6ZJSLiG1A/bOSKpkjM4GNHdLf4I
rch20UO/iwNo3OjUp0Wgn4aiJoe4nX70fZuCM9+yoH9Acgb7hOHtERwmMmOLGlY2Miur6LquC/8o
AmDKLg92TRMDKomHOWmG08Iv0KQFI1JKcBMNCm2wh5YxMB3TAKYBKuWhnje2N1PqzWxbzuED4d/m
uaAHvSDLb0BRikUvWQOXFJJ2r9iUMzS6sRLQR8TsrgkJms709XcmoKchU/Cia/XdE8XWZaV/UxtV
PGobQ9rF+ucS2EEX1ru4UvOhmNyf5KS09HgwfI0K3Hg6R17TvSqFalTAx3gzNfEuQg2QhkG87qo5
AiVOpikT2ODUq5qDmOs1H4M5ANwOIAUgPtkAv6QZVdBJLm4FtL0MW+DHs7mvxslmkJ/56V//6heh
uSeDC4ioaB2o1MCvRF0vUXJFj2OcVzqaf4WA/nz0stsFxH9Y3eDgRKCWqZkeGZsAEqsDl4N38GT8
sIi2y0O1tFkR8iYjLvSw0kVGAwA9GHrxnaDIcGlKnGD+EwR8g2sU9b/Ne4htD8EaqV1fFwUMWs21
787dDkL5TVQotZMGSbXsb0obF0kJfDDRMtwHntNnywTGxenKjEGiAGAD10sbPM0W4jG4dZQz/uG9
gppDHn1Crhbu+V8KAHZ7CKVx2K+dfNKlAz3YEB2CCSFrprq9DTposo2V2eBG0c6I0LkqCCRGURhm
C4OiCj7RaFtpe7360L7apl++eC0TSWk6/8p0GqIaarExZnAOlSen1AGsksBM6d04SOI2NbD1fGpv
qtqlh7/+gKayy6thfuSU4VgYoyNKXnKImhNaZMCc/s+9Kv93RpT/F0fL/z+zys+3n/f53577v/wm
HszMl20qf/u8zb//+385U2IGZwo+hxFQD44S969emf9ypoTomw1ndQzFj0sI/hGG6P9lyibsv/Bx
Bo+yKAK2TaDd/7czJfwvUB0Un9aAdR/9BdHU+X/iTMFz5H882Y6PISiaqQenv//5Hy823uU5HJuV
ZVMA0eTGWsRK5Ycr+lr8exn+wfgCA80/Pv5kBX/z+Jo5wixrxzI1onjZj02N3IC5akTo2jXedN5S
qGTyoLlO3h/x7z6b/0wI/p+3I8bQ2UdaFGHWqtmrb/0GsFJSkdO4wP6Zunp/mEvrduZhH4H01EvZ
hVmFIh1YELeRxoXu9+jD9pmFQzeAt9Ng8eDKOjZhpj1Jj1B3suhhcjrPXJto6tbcYWCqcMoM8uH9
AS9MiJ5Z4WXkgj86DQgJLlv3faULnVDoSXj2/gBotPJPrwI9Mz5F3C7upEmQRY3p66eCV2SaoSqB
gThVZIhMuKFj0KyP7w/nnVbqH95senol37x6krWjCEYTZLosZ0il/SgnLUCa2cSN8xWY11qf6hiY
X7VhzjWUshFpEqeM/Batwd7bw0szPv39m1/QlBB/NMESAFj3g4So/k8F1nlw5yZd1vL4/iCX9u0U
B28G6RGsS2SmIDNmZK+lUiwzxG127z/90hTOjgdcKzwciQoyARb+t4uv0V2PI2UbyDmgJqdTZ7bv
D3Rxu85Oit5ZAjlU8KU6ZQGF/xo++8EEs0MYt4mNfQmdnS7TJtTzxm+XJzHN6fsjX1rAswMDuXUt
4YsJsgkqV5spT9VlKvERkPKTA5wdFf5aepFp6jADLgDPmYDftExWOJeKDwa4cMj6Z5HVxjNqB10C
JaJeq9OgDBd5D2WpIw4ENn93PzlVzO7Rx4OEnzv+6Nnx5KPa6Ho4HPKuNyyEdjiyziM7+WM+OMYv
zImcHUdj5GoXhCRilhU0XzjMRjCEV5DStTVUxM6yVihTIW341EtwaovyNoriHiyx9k2R905k2+2i
PDmjOGr7OX9/gAvXEjk7jQjti2iRcCFNk/anXYcK3M1s5zUrLH7Tsn4Qr5eGOTtyhn4eCrK2UY4K
0X4RyqDslpO6G2sU4J+bydmBs4g18hY3iHPfAepLoUoQh3iJcD+JIBLrJzfkFK1vjrUqKqWImIxy
1VBz5YCzuIU6Dkam9ydxIehPvW7ePr4vuHGxQiHEwoO/buAuoF9Di+Ll/cdf2oazM0XPrEcD5TDM
5wbbsIplhK7PQPDBPS0/uUJnx4rmQBkaU0c5+p0InjUmgkdudA0UT5+bxFmMo/1OMMTraQvQKeHk
BdG1m/FI6mkvYKQZPrdW/lmkMx+QvuesYQ6GyB792A43o4nhap6D5oMs9MJun1pdvd1tBkd17ML4
nc8Ka5ZXgfGmtFsbh3wQdheuSf8s7FZuhnCCiC2HUp+wTe+j208qY3hjNqA45ggEHFX8g8EuHI2n
Vo9vZ2PKunTbBRsfwOHAtq7WDuAh35/ntC8Z924EwGf35If21q/vvwqnvfiHXMo/i8ZmLQvW26WA
D8yv4DIpqR1/jr6tZOZYuK7QtMUHNwEgt5quXVjN/VdDYxLcvz/8pf07i1b4fpD+wiyat8yBooM2
PqQ4TKbvP/1S6nH6cs7bBQ3maYXkf4hz4mIyYP9BKgD6rBuTl6PR5QvMJiAkKDpjBDcrKrgTTBtF
9Wsk0HHgg2i7NMezcI66GhDFwsGFsGIkSWjj33Jdl+GD0+LSG3oWzI3CpwTAjLOcEo4uQmapMxU1
3YMT9TZf20J/ULdcmMaph/LbtdSeCqO6Lmleurb+VkeDc1fMTfnBWXHp6WfX9EDKrnYcQORoH+bW
ifai1m40BxL+udg6NYJ4+/NHPpjAX1WUT2YpIKBjk+8/D5LASgaRLnpO+TaU5U/Z2tH/YGcu3BXe
2dkBL2qD90iFeRhB+7ix6OQuN1aAapkNErkPXq9Lo5wdGpZaMegQxUFVNiILJ3CjnQTnDXjpkzmU
d9q0N1d2WED0Vg+rzUfYgHMfTr60kQHbvh+ll7b+7AwIPbdyVqSzee1DReNPXp0Ci/c/+WKdHQGo
ovrI4wgFf4Re2q1OilqqPtjhSz/9LLS9EDqktSltzplj79H8zifpDHj+o1z50vPPYruq9SSJMjZ3
IMi7clwCgXcPOvNTC++eRTSRcyAngadPBbT/tMVtZlxRfPBeXjp8z/uhoBMPlJ0M++qJk3hT74iz
Htu2fKWxeFwjJ3dEuGVyTfyWXb0/owsX6KnzzNsXFdZR5S7FiM2W9VfXAUFa6hWWZwqDYWHLIYmn
5oOhLoTdqXP526FgAa6s9ZwlX5zgN8pbMW/pJED4TwsLP1jCC9t/+vrI2zEIGhl1tSiWnCDAH+IJ
DT882osP0v3T0foPV797GvVNVE8dDr/Fhkvu0WFAYxj7zRHiegE7Co9J8Tr2jd6gS8AHL9ulrTmL
cljU4J+1Ndz3QeBsekWCFErVnZC6TQs0FNvItflgYpeW7SzkceMXQoAOyQfQBh5YQzgKWbWKKn3/
Lbu09WdRH0BfLBwL/CkCegEVZAh1dds3h7gT3Qe31aUpnAU+gFtn9nQ9bRX0IONj4ZWivJaQifz+
zBTwzYS/773w+DyUs79m0PpZ8JL2C2NwpjYF5NPvj/DPMwAE/vcRgtoRNIqKORvQ0ggqFmiLhjjW
Hzz9n5MeGp8FOpE19WEBmzPZOV/LFVKPeYxvJfx+kwzqT53uND4LcSGtgh0X+p+/pkDBu0D8EX40
hUsLdB7cQVToqIKnN15itNY4PX38/AKdRn0T3NAzyqIZ8XRIxaBZkeaulOGNjkCNhyHcQ5/b5LOg
rtArtXdByWUr9X/3BA0fClDmn1z+szAWa9tEvMTDozGCdJ1WJoNcv0Lr+vcg3H8+j/DxzL8v0DoB
fmoMJMGrr3Y0VvDkUGg6qN3Okr6MzBUfrNGlgc5CuYWdouuJq6FBCqCPd29qMdwFa/2jImQXgrl+
fz4Xrlt0Nvv7hEarJtlXC7pncG9LCtjQRbxzmiEJhbMrlYuWAvS+5UGKdh6fm9rpi2RvXzK3CBQx
lTOheYBB/lDnUU0LuFb4d2hIHlm8fipDpNFZtA9jvNZI0nVWh3G1CWsYMbVCm6v3V+6fj3ManYU5
I7VTcvRyyXrqhNvSCUHg25Hd4ixsPnjZLsR6dBbrq6Z+R1mMPlueQtsSx7YCHeLgw2bp+3O48JJF
Z+Huw7+Hxg/lnAfCQBSognAr2wh7Qa136ikWwHkatfn7g12azVnUexwu6H5tdV6ij8Ue/WO8dETD
4Oz9p1/ajrOw16qQBH0zNSRZ5NvorId1bPmmi5wPlurS888DfzR1a4wz5bxybnDqfkUTr3sh2/v3
f/6Fmyk6C/eYc/Rp7tiUg/psN9UC19/cVw9zVJ7UreRz7yw7C3Zoox0VR1rnigdH2GUgbvBnuMLX
l/dncWGR2Flkg8le5IgcPfPhBoJk6RHyqRc/aP/1HbZ/fWbu7l9J5t8ahp9W4//MPSk7i+iIQ/SO
FMHktLDojbyCKhYFlDMQUTUZDCA8R3MwklA1oXcXt2VKtWo/WLsLO8TO4n0uA10JPDlvkB7eGNNA
3YhGgjsHXaS2Mmr0BxXCpXFOa/vmCtZQL7tN0aNPDq9vIcufN/hEEmTCfrgJh/jP+xt1aZCzwC8i
PrCZQyC0zFJuPGVv2xYCNObLO7h/PncTo1Pm32YSd/BHSaedcsjxfoc64HscOOzu/RlcetXO4h22
k0lNClKwcl5uvLG8JXY+SL0+fO7xZ+FuaR/XRSV07ir0loS9JCuW/lszRJ/8+WfxThe6Lpzg+bAt
3gl0d1jqfo8e/R/cHBf297yPfY/GQyWk+xOuPud+duFH09GKSrNH9wWXdB+ExIXrIzwLdzQtkcyi
NwuyxfkwtWiyNvdPBdrflMNwo/3hgxzlwlaHZ1HvVCg5VI+1EhoJXWEzn4zbApre97f6wr0Untbw
TcBRuRiygnHIejvv0NfnQIMPduHSDz/9/ZsnSwPrUy9RvBLvvzk7s+U4dUYLPxFVCInpFrobt+fY
cezkhoozIDFKYpDg6c/qfW4S/uCu6rtdrh3UaEZa61vDUfbdVYPtwgI8/mU/fDWIRT1YPo744V73
7EpcIce/LnvwauACL6PlUqFdSRd993J1D9H61WWPXg3bUU2VBUEEPIS+JJ+XefCycoRD7eOnb3XI
1aiNILQq3RrIH5I/VCC+dUN9E3kyC133k9d7F3b71dgtvKFwJHPh0lLxp4UQkNWC79DQA1MFFI1E
xsDHb7PRMf3Vao1er1TtYk/gL0amuHqDEWsKzZnZ+b8j7H8spv/lU/zRO6N+CgfmT87eHqLMHvkb
fD/4Ii6+gRkxP4DEs++cXf1Jv+TgiJ5Z3DZGhL8ayrzgiik+D5AmFneDK775RQ8WpZO/f1xlW89f
jWUD1cM8g5O2B9/8SuCOY5c75ZPg0Xym7bcKOP39j0rT4+jirhMFRLX/CEvpO2Qbd8CFXLYs/I/6
jvmzq6K43+uGPlqveq+9+q4P/TOP3+pRq4FNjAgptWTIYkPZPSiNME0zG5wZfRuLjr8a27xn4CgD
XrynyzhAjj6+h0uXxq3zQgTtL2yA1RC38F8YgMCGDClGBhbZClqnnR/ppd5J1fXndntb7bwa49I0
LMft2JAVTH53zPRq/O7Nzesz2/2Nx6/FdXD3uzqgqKqWCdyKnJZkp8Z2nI7LcKY1topYLc6aTyFO
/y2+KDx+q5fwG+C3d3kbvXw80ja60lpNVzagqoMX3mezone6dMQewHCRffzwrd++GsZjoaFvhT08
Ez5slq4+RjDp1WY5o8Pb+u2nYv8cxL4DYB9MXpnngeXmafottkRd1kHZqdA/Hj6DxI6DpwFUgXm6
4TWYt6Z7gFPjzBDeGGRsNYQ9XHNCMezorDL5E4+C67p0P3f4+anK1bL/uP63ClmN5M438PIxFAKA
Dsi2sYTHrfgadM1Pp60OH5dxEkz/62PuFGD5Z0WN0usrTozOAtJlTQ/xr0+8OWGN/5MacgtPebxr
Cw6aEOKRkAwjd8KVz8wZVNbAAHZmGdzqaquBbhyKGZeNJwiE99AP/pPDws99TL98/JYbj1/L1gZD
ey7BR8hyh2aF599ZKY9uc+74bmPDs5apwftbBWXNdGYGgbAfS9Mp7z8VVI+JF4m73tdnZpONIbOW
q4mFARZpqz6LuYSBer5vogt3yfTUCf8YMMbRXg3dCpKJmgkMWh0G5Z0KwJ2A1xIHhJe1w2rI+1Vr
26rzUVHz8OhgkgUQ+NWR1eePH79VPae///EOFkLYOsDZA2aUqb9qZndIoVOlu4+fvtWJVmO+8LiP
vQyym2pGXg0AmFDv75kjz/TRrR+/Gu3cwr2rXVCufE8wxJFVXTykBa6QqzO//9SS/9hpnuwMf9YO
40URjVGts8U6n0Tjfa6VfLRtl1mgwy6rotUwruF5wokAiujzCTbE4q4b7dUgzl2sbbTAWpNWR6C5
q2nWmabhD3eKsOePvOETKYw4syZtlbBargGuAqYRFJ1sNADUqprcFLCFAkMVn/ny2ipgtfVubA5f
e8/xCgw0EuQNPuTcfeA6/nlRC6wlb4Nm48hitAAm1Jtp9m4q3mZR7l3Wh9Yit9gUNQCBhQYjR3yB
2vxJafkcTMWDVOfuJTa66VrUhkt+7WLPrTMXd4F+BaMUUbc2am6Nji7rpt5qJOPYdcgDg/yTPohe
A/BHwdnN6kq9XdYGq5GcWwbnuyyxpKKuklgBClD4UQHwRH/ZPOqthvIAthQS0GIFGKh9sXb5pL3q
E/yzLx+/wMZUdMq8/HOmcF18HLYAumYRkjRgiC0VRprtmuePH09OFfGPmWitRiuBY1+mEuTySsmX
JWweNTiOwunfEXBjQDEMXkTojWmrqJ+UFZLacGJDElg/L3s/shrlU+kHgOVSlS0xwtBIz+4nU5zT
525U3lqrBvsvIjVsp7LCX/iAbA2qOvkriqfqzHnWVgGrlZqBiBzj1lwB39EPMiNEKUQH5QyYho/b
Z6sA/+/mn6sRBKkGPGjfL0BeqGyIIMcxDo1OPi5gY4ivJWmkAcTSxI7Mytz8xMnlrQ2GPoWvGOg4
Vx4+LuT0a//VyVaDPAytjdzJlRmt9IsP2EriBoArUXzXn3mNrRJW43yood0EkREHWyDhIpXAztcE
CYHfq9m255QYW2WsRroVGt5bxEBmHT/57UH0kRUsuzW5SG6DBK6/2xrYNNM4yNbMdBvJq7l3+4Op
O35mtdvoSWuR2kQRbilrc2pof3l1u7y4gqcSCL2Pm3jr8atxTDHL+t6MJo7bXPWHcIwoOPPgQp77
itzoqGtJGm5Hq66Vk8yisC1B3hgyraOXrm2/A3x14b5yLUYLq8aDTF2jG7HhWRT9Jz4sr3HUn/mK
36qk1Wgu8hmI+BpsLaQ9fms7gygjxs5dZW49/PT3P3bcqpnDyBkbCY+To785AfGOY9VMF3af1RCW
w8BLRLl1We4iawBHMwCfwKx9WedZjV49g48rQYTOom4YkLzlH6v2rIjtdDj8j8lnnaUM8ArkmRHI
OmU5C+elCME4gUG80zl9CtyR6huHA0iTjnkYzY99mIfyqJDlJAE0Hf3oOCqvIlXK4tzMGUw31OyM
mcEgsFEAZBJ4FUgIcquhLY+NycE0LwDcLoHkPsFFgPPGzWtMkRzwzR2qSjzHeecjXsrvw2gnVODO
B2ORkrIH0qlvv9qQsfxxYIFTvrtFUI0/a0C7cZJXDaq5D3BEQBItynAGh2pozd5IwBx3Ehww/ym2
jTdD8psrfUBexzxe4Rh2Ka5MPIEb0IQycI+mzcv42IU0zp9Gazm5AZjFzXHIMAKpfqY5/z1RUtiu
/+6JrRjghYhR4zCrgoShvuhWAXiCzJ+P+8tWAauZ2BUaHnKQozI9KL/YxbOPfFhoIr/isxAg+MsK
WU3HpBVkcWgps6BofLvnjpC/5Mjtz9DBK+0+LuTfgxYL3t9VNTTK5A4f0PNZ/RuSUUQg9JcZGuha
VQQqsp7UHHb4QOiCz61sxrdqcbqfDZvN17mj3e9L3gHZkn+/AxJ6R3RU2mUOpA5JZ1qcPs/dRdtr
xEH+/XAIaGd8DdQyq4PyG3ASDzEprvNQvH3827d60mrZmnBjaGsPv90fcywq9XXYxdkSxWead+vx
q09MoN/oTAB2zrw4tknuAIYLHPhPAAvO7Bm2Cjitln9M+toFt77CtTNO0hBx1WHFosb5FpT682X1
cyr3j+eXMLxPSIPCUHbdGEJzpz7AiimuQORsLlpZ6Inf8GcRPAABtvUCIMVxqwf2EljPCGdiZ6aK
f58H0ni1bummmIAYmjDArEa0uFnKG3zhLHtlNUAiVKjbkbhnruU3ylrL6yZfLUD/4na1VvGCfLZC
nDLrECt/q6qFqmQSjo9EPVTg949bZ2v2WLU+sHg1cW2B7UrUfRs7IKqFEJet+HSttZOhyculwKJM
50EjNIsAEOQY96KtEF0L7YwLM74vcOLVdnV9zaMWZMWqd79cVjGrVu/LtgBBvMOwbsHf4i1FlHkJ
KvllT1+tb6Ft1NL02IpWOXI2xjYqcZ8+nJMgnhrvf/crNFotbh6tx1icZryoia5ZLe+xifsGtPQX
5Dacu8zb6jirKZtoYkHURwKNM7f0F4eh4NfSjKAJXlRBa1Wd71Eko5cVvloDxKUfq7glqZsb45/R
eWxodBFj/PecAWcyAHk1WMBQbA3Vo2jnOUL6VOshRrHvnM9F39w7QDd6hwAZj+I6CoDYvuaO73dn
+sBGK4WrVmocxwUnaWizxUCeCH961nLvUwCYN/hDL5dV46qVBl7rgsAMlcV+BEojmRBzUOj2wkZa
rU06pNj9ltgXA0DLo9RpAMROGt7K+nDZzz9V3R9rR+DSBZ9T2H8gfbxsbivbRzjmsWo4d6G70YvD
1eK0uKOGs9trM0qJwMpqSsNwSAVo9WVbwHC1NAHQ2OjWQwF9Id56kPb4MgJA7/y4rIJWs1SNlOcB
YYRtJnXbp7agv5cBCPLLHr6apAq1kL6vwiabXHaovera8/rLNh1rLZ0JBT67UTOZmLvltnCJ3S1D
XH4+xayc6Tsb+5q1kK4vkYXCWqRnYQEHiny5yQMPvLRzdwsbPWctoCssbjgD8OmzuHTYFc25uKql
vOwUga71c6YKRDRVtMkYsoWzmS36c1ey6YqHY3sZxIkGq74PaDhQJa3bYNeEzEVETiAK1HtW83LZ
3BOsur6WCPvJY4EaYtwg4wKxAViHvMePO+dW8656fmyqeTIEq39JOUzEsY/E7SMfSjbvkDLVhb8/
LmarmVdjAMAkZKzTAlNc4DjgR7dxhNg3x4273ccFbL3H/6wColcTMrkyrx6famRVj4P7VJB8//Hj
yek5/9gLBKsVAKySIXJB24Wbu99FTnxF2ulRsWbv8i5VnT10CGNEQstvtwOLWpw7j9l4rbXOri2j
yKmgpUSGDRLGaTUUh2l25HPL/fayAb7W2tWImxld5CAj9z6XB0SF1JlsqJ8Nwo8ua5y1tE4uTuPm
DUIIp6X+0an6xnOg9p3z5czh/1Ytrda3cQbbCXnzuBWbYEBD7riU30Toa+AK4246M41vFXL6+x+L
KNBIeQ48DdDyOnz36+rYcf4sy/nMTmpjhKzldWxycZUOSymM0UDvJ1pR/jkch3NKho0vIn81zgUY
pC3PT01AyxzeA6kQBzG8lYYi56RyAoS8I17m48FyqvZ/jJW12A5pE6NdNF4Fu9u7UrjiFPYFyx4B
GQvUnXOnKls1thrycbAgDhmRohkxA5l3YoT2FfxpT/UXKUKpvxrz0WRyie0z3oMH845UlD30EmGs
C0AEl7X6Wmw3BwI3DQZ5hAUpbAdKN3HvPU/65xwb/+kY/tEWa5JdwKhng2BEt4LLoYGfVCGygzOw
H2FUIf504FZ2/Q73726VlTqP4KsqI969EqQ6ZbIuEAQTMucpLGyEq64ZysBhH/LYqd9k54GCa6Th
CMfzS/uDNozdgCI8XM+CT3DsIZ8pXmIueOI2gi2fOYFV6ZPO+TI/cBeC2PtScoQJ0sbh/R3tqI5T
6uXddGZbtzFk10JAfwmUd7K174sc12hTXMW3JkAUi2Fu+fpxX98qYjX1IPOVTss0VcgL9b/0ubtD
//tUOfNlXZCtJh18zM6NE5gqowuIzrXHjmDqv8Xq3MfTxrSwVgQCx9MgOMlWOK5oaw/+oVkjV2KG
FmO3NMpZrpE/WkbHPnbKy9QSdK0SRPCdH7DJr3BI6QR7Vpn6UKjmEAS4VAdmnZ5ZEzYmIbbacXCc
cRMKMnCmZIGklAVJV7gWu0aG+yEw/blL263mX81BBOhuRImPVRbUo3iGZp09RLyw321JnDOncltF
rGYhN49BV5aq2veWVghMq+0Q/e6ZXIYrYWBcPDMTbdTXWg0IrUQxTgHoN4XA7chh9C1S6EoYBkSz
RMCWT2cvsLbODNbKwILj3CbXdYXAzt959AaZ9H5Y6G9Z0p1FnHlFoj00QPeDPneAdjqi/sckuFYI
OlYSHEm0Vba0zhUnHIF6SDoHLntRQ2JJs/dqdQCU+bKdwlo1GNK8ipY6ROpAocLhGNe9f+iiGFKE
ANG17pkOvtEv6Gpq8PHsQIDSskMiNKJlO8FSRDS1wHQ754ylGyssPf39jy0P0GZKiBlXaGHoD4dA
kCIVDhKDPp46t56+2pJMAgemdCQcwbM0OmiBoKyyLn5f9vDV8HcDSeo6rHOwzhGDkFMEBQZnKn7r
d6/G/IlY2sO9k+8Q+AvLFHbkiGr4+FdvtelqrM/A+iGkqcqRV+HdaD5cxepRl5ethmuhIHSUbogu
k++QH6mu4U8sD1Y4T0VdHi769Wu2Zw5k/jRTJ97ZEbDhqEWYE3Vcf187/NfHJWxNHWs6Hgi8OveB
wcnaVv/yhHqDP/EeSIVP2tJD7gQPdkJUGVw8vxp5rp9uzIxr9WARICh78kaR1bNXH6Yut9dEYXbs
aUFS3EhGZyb6jVlqLSN0Zou71EaDlj7QG43EpnzKbw01e59SuMXlLfrdkrTjZdhKutYU2tJVY0+7
eIeTTMcc2pNzBeDHaNl93Fgb42QtKOSQ6qqatTEuwoPbYvKRoKi+Xvbo1eieubVFU2Bjh/Q1OOnH
FlN57T99/PCtdliNbyQPDEuH3MpdI8MvuUE++fQW9d8anFXQ1nua5jEVyPL8uLCtSlqN+AW0qn4a
pMDZb+HuBj6Pv3Pdxud0dxsTylpUiBgSWGEqP95FrFsQW0yQkuB05PeI2EbnsldYCwfHoM3bUNEY
nvMlsdUn0p27+N/QRCLH6+8FiAXLKZ204BmZHUTJNxXSBL6HgYVIBPoJfc1nH6peByhzcHcX68af
zKA7tQ9hzB2+88Volg3YoOszdw0brbXm31lHEdBhhtPnGqLxjtXUNuKAbGzpXLYmktWi3gqklEeE
h7sxXhz/Oqra2R5AUYdL/eP+trHhX6sMEc45LlOOcOmxAxCzyqdHkTf3Va5/+a45jOqchXNj0vzP
WfPH1gFbRp9K2qAcWSI9EDe7VVkg7GF0kEsfnhGmbxWymgYkQlyQBYJCptFUidOQe28Rx3khrzHp
z6yaW2WsZgPGR9BZRpgBSm85tO3y2BfTWxj4v3CY8v5xm2z1qtUc0FVR5Lo0H/aTx5skcpCXpSxz
Dxc9fS03LKK5cplDAYOBQTfpEON6X4d0+PLx0zcmmDUSj+GojZJADfvBRbSbCHJo0oaYpIjqO2eD
2qietd5QaEM63E0P+xzUgxeEu4HoFbhLeGbPdbqp/MfHwVppuPjcqGGcQD3W6KBjDzq96995Irpq
Jbtqi+iVh+fMg1uvshresH/TBff7/V7EpDn4btumON89xyfcGNtr/B01Hl3qakDSFvI9feLfMwqp
ddyr3yOBX62cf37c5lvlrDbuo1EAxoVI9MpJ/SSC4rEJ+U0t1QPr5+eTIejMwrJVzmp4+9UYOFSh
ZQwhDxpXyLiGeqqNUyVhm+9mcU4tstUqqyHuLLJB5CYFZwpeJkRvcY4o8OEcc21rhKxG9wLrSS4m
3e9D6b2Lmn0C6uJ3J4szu8Z//3iol/5eInnDm66TDGHWMdI5HY9Bu7/k3f7jpv737Ifwo7+fXpMK
mssOn2ddPo58P+txBod1bERzmAOv1gempXeOO//v9vbWCLx8ojlDjBa4Yn7wAyj9O5wXvk2ej8Te
KTpKe87psPVSp7//sTZJnofDEKAcp8GhmvLNvZV2TCseXUXQVl1Wc6uhXpWYWKLF0/tIIrNtKCcs
UFohIHHwHvsmv+gC2FtLtmKwHobG9/V+qsbp0PDIS4QT1rcFsuEuGoXeWrc1N7hWXbRBFjzOAhIY
FH4srLxtCv5ggumdqO4cHW+r+VfDfeENWzqcdO3juFZJ5cjr5pQuW/jFQzjUv1s1nfmA32r/1Xhv
wzkcwiiXe1FNHNHIfoG8O9kmOph0oq17ZuxsjczVwM8ZqzUpAxQzKJ7WRUVwD4IA1o/71387tv9d
t7y1YHUk85KPusDJCTTFYYXbzpkeqqIzKQDBt8bANV459tVn9gg7830smDoAgKoTovzD4Fv3sv6x
FrfmFEWNUI3vuRp+BxQhakEpnwtF7iQQgYG6zNXvrTV9uLLAxcAcxwfm+Ek8OT+6uv38cV3+ewvg
rXl5FfFIXlEVHlQwNilTpk1i4+dXeY+Qwmkpxi9QjHtZ1eT88HGJG31jLekjNUS/Cyh2hyW3NRLt
CBm6m4DUbXRmYtgq4PT3P+e4PhrxrSLjQ8Sjfdcjq9K9bEPpRavlHyg7NcweHj15XraIYYfY2N1l
1bKaApDUInIeKlTLCfkVFbAmNWoMz/TUf6/E3lrPB/wOTCRzx3YWbgG/rW5bLR/dIDwzIreqfDXe
XR8yK9o0bAc+x8H63gNrxaeP6+W/b+l/DPb/0fGBmsU1bRlA6NEvrzb+T7Drx+sxz+Onrp/eqCm/
jlLfB3qZM8un8Uq1Q/VUAZa0HxuOZPC56xKCMMS0puwTjQMvKePqHD9xY0ZdqwBbSVSJONAQVytt
+VarGveCC1kg1SfqmgEo8vxxPWyVc1o6/ujVwqkki0weHBrp9Few9c7tL2+Ec+eqaBbD7wbsfM4d
Pnj/P7X8q9ZPP+OP4sLZy9upVPWe99YgcJrUiAqX+86HseqUdOqTUzKqgnUv5Rr7GZbQapnxFeFK
lntQ8g0KqRpdLQPeHCQpygo8VpX35KpHdqj6RqmBNBMf+eVQJbMujDbwlAhKbmKOvKr7qc8NCY4W
3AcFVZ1vZP3CYC7qPnek1TaZPEQZgVfkgktKy8ZVMp3IoKw8INGRhMVuVpNBZB2LO3xo5AJh4DaM
ymta0SGFHkC++CELk7pe9FfdLew34grg8A4X5YQ3IHQjwrXEp+6SxK0l3TVwZPxamsC9m9t4gBV1
FhYffU3cOH3W+jkT30xEpHPdtiUrxiTstLiGBCvITMvqbHS5fvD6GbeJlYAJZYl4hdCKhoJYi1Dv
5oDT3bFIS2uKg+8sLBFMHGseL28cyvDXlug0QgJzHbTHLtL+aYghABXh8tbucsSdpkHpRkk0umkd
IB/bi8UR4Kspi9reO0CWuquk/1Pq+ZbDIZSS0N5Row5+Bw16PplsnpBa68Vq506apCIK094tcSU5
I6458BDL+9Prb8rOqKRDGDEDPBkZcDcgwyIV4RAj47dX9bWdn0C2SVtSwl5w03RYcUGk5lUikMva
mA4r1wh0d/WNLXWGrPY+Hfsx6fv3AmtOo/Gv1PDQV/bdOj96Uv5EnMM7dd5h+rpblHdvI5nIqk1n
4x6GGnUFcNgITZJEjutPfFEG9sl4z3rW1+ApJVqLo/BQY1InwfzSx3LHl/42mr6Ygt+jzu/gIjj6
tnl348nH7ICQbz2LxBfLI+wMKjnJ5tMBgg1bd+IJOl8QvvKgu7IxjMjWmfp7ZDuzNKJ5d8+9Is8g
wKZ1ElS1PjLpI6cWfRMe5qLErhSHkHqYY1R8L3fzouJ7VK2bGKx6eAdcz3YdO6XEHvvWPpflGCDR
1r9udH2bzywNS3o/caRXz4gLzaeveipeSj79gh6vBjJb7uAYrODHNTDlOvzVm4vP49A/+gu6nFI0
iXBJtm9r/t4t/nfSOq8sZu/9Et/VoUi72dyMrt1xx3sxNAD7uZlT1+XuPlT8LQIwB5boXeUN97Wo
0C+a6YdjTqnCfrxnQu3y8bmJCuwfD4UE92ny4W1H3rsr+i9VTJ6poDsmdZjMnXyiC0C2sb3zvVcS
hAdkOext6d+2XoiLJBa/TKa+i936qUAkyVza2zqM9r5EcC+cTk6D3NXmSJHl7BByX/NGgrDd3/fA
D/Fe7wruHju3vALQYi/G6MoQi/xle1NwpC+X5EYVwwOcI8WuE91+5MURQYqpqMRXDLdkqfOHophf
c6TkIkcvXcjXagkfQ/jinCBMoKdLZ6z3mAY5JG8t/ruM43sBtJwbTQlpH1jXXQ0LYhIruYeO83Hs
ncMYyPsCXUrIdo/Qn71BUAXpEWmtx/qhEPpqrH+FwQ+PVl/gm8laccprxq6x8q+9vE8DzV49wfFF
yxPaHGUsnr3IO7oSaTcFPqsQipB5TJc7OBVvPeoeKuQJJUqgTSNt6tve+DwZveh9JuUhmrpHOsJx
KCf6DlQ2Dtmid0/K++WUpWGn64K0t3MsDhoBBUnjtsgKl/5npGI9tma5KnLvubFYSvkMEyK8qdjO
e3GxZ274iNUITBjj06SjvjwEo5tfhRxJonEAr4bsG4QR1As6xbib8O28s8EkkmIAX250GPu6VHn7
jPy2WCbtYJd8P45e+3kscd+UQEoTPg5exJ5Li5z2JDTt+NwSMe8U79D8la7TQcAkPuc/fURcpy1w
I0GK/3fsnqdmdh4ZGcFNFqqDhrR0CMZ14/Zwx/OoCjPBKH9lDeJEUs+PO4QW8DpUSeCjcr7EBlmn
CUwJ4IiLkoUNHPUyH5KIDuNnNk3tlyYuwLglDFPqbgFOrUsmLpt90LuiTiNG7XBjxDw/5kDj0v2c
Q0907XdB/T3CpfhbFOKUrdOa3jM2OHee7ViamxpbqEnZoj30dtTOviExtjP+QqqscfzhO3WgpQ5n
Jr4C4+sVKaT+3VvX8vHk+kc8+LS0t7kRUTo3TXvkHp6482zttkdaq9HfNTkIp8egnKf4VjY5qX4F
jt+PT6Rs2LMtYuhQPGQR02SQjvzeW26/57nXfomqwcU0IdnR4t70DkC/2e4lVv1fcy0nslO9jO9g
cnqrmti5GUIk8u2HXvkYYpMTj7u6j+AfhRaLXjPS+Yd8GFt9KOshxlw+el+EF5Vfl5x3GDY1Fszn
oe+74xAS8ayRP/6jKACgQOITt/R2amL1u2h66u4RCTV+hSXS/hJNqXe5KardUrf0qJ2A3VfCej+p
NzGJdqTdVUHc+V6gFb9VkC0BGzfo+wk5oj9y1wzscWnrOOuxMD02LFBPYHa0z3Oj1BUbY40xyIKo
TYcuwBlfbrV7lXc2Oi68IMnEmuhV4FEYpaHGvoH1y0sP3UV5HXlBeFSlEjvk4nzThCEPvbJUBE9d
rMXXUyCkl7g4F/0xON546Me4945DjzyHhxGkYburJyzEamYdxheLWyxMM6sfAtv1ewcpZp+48c1b
ExH7wno3/NwNpLnGDYB/EG1rMjlwcQCB20P6ejjfY8KcvgeTo3tEUZhyVw1DdMUK/KZ5hn7tFIic
xnHkfPJnWDLmoISgN0QtYv5wnDnFMje9aEvacteVsz/hKiiM6e3Cp8ZPxdDVv+2imke/7Gew0Sd+
0xoTvoW0aFKHc5JCZklT45MWpSisYPgC5BHSQisKWtavgONuBvNd1CIZJzNKaX0vIkZsurQaU+9s
ayqfQAmxyFdvRvU+2ilyaYK9Y/Sm45i91iJ3+Z1CWHEBezGy3d5bcKnFDomEJEwjtyDTsbLC8/e2
xQYnT+yCYJErC2f2vF/g0nKSZbLy0Yf+t0+IDW0/p4EPUtgBmHTctvLKLYoklNzkv2t0VOMkbr3U
qgB3MhyncT83EkeSx5qZYdR76YHG0tQGIqyYY4J4FECONWkVVFjE4qhJW9H2jU4RdOf0U6qkw8eE
Md/zsOFt6ZMoS+9bTYtnH5SgdCiUk+ODU+XPyLWapsSneYC5z4TNZ2u9osUGMCoKdSxyKHSXgPvY
wOSOIAhNnwcndbHFrm8QcK7lbsQs+NTqIhe3pqz8NLaL1YdmtnJOETHsOt+x4RnnO7cpYi+LIz/0
yhQOnZbdRqGJx1/jiAjDZ1M5MGAY0g/xdesZohmkRUAoL+nkNbG4EfVYhZ86htDeLpHdMPa3ZvLm
O8wx0XzwREnqvRGNE1+r0fjODlGP1H0yihuQzFDZXyWOEiPsEb3JRdTaQF8QHFBOaVFRg9P9uim/
F/b0KWdCHBJlrFFtlwgws5bEbb321a2wtdhZniNbuqnt4u96hg1j42IjD3lmK+L7GMy6edfm0l/u
So28rcepZHbcsxmh2PsIYYEWdW4Lu6+aaA533FBdXbU5GL+7uWvFL9hQxvJKNqRUr2ibGewYhDuO
KRXcHdMcA35KXWUAUivcHhssAoUkdLRIgaxwxzkF+QH+z7BP4WXt6A3zhqi+amE8GXeIZ1vYPYIW
w/e6bzH5yLnk3b6VgdMkk4SJ/mDMNPnXTm9w9OW73cB2oFdG5VWvu1HtfMVtkAiPoA49xpdvDgho
dVLahed7f/GG34WhJEayjh/UP5aOi1cMLL/bKZC1H6KelguOn03fpkDKNF4ywULVHsdhDN00MnEt
U2T8hfwA828338GR00cp/qnDfgwVa2UK0wa+vCXT0wtCKTF158AUvS+S2d9DRJdXLUg9pGNcAsSH
honaK4Q8zWEazqUDAkPlLfewfBSHAd7xfienKIwOJZc13y0nvEGCvkHGLC6cMdh1TZW7NxRmeT+B
3wv/T4FQCXF0QF/SexvLWe1GGyFkBk801YEijgRSyB4Dj1wXSpf0p+8P+LDxcbX6LW+EwVdBRZ2f
ZaDonMmgmZwrJpDWeIW4BPspF0Eld3XtieqE1PfcJGw8TG9FUObNzguEYg/EVPk96SbnGlqv5Udc
EyAfDFgBE8APcQqZIfZ3AOJH5rqIDPMOaiC5n4CjSt8wXxTNIfeCGvziOpruOzWE32dsi9qEozH5
zpKc/R9nX9Yct45m+Vcq6nlYDRAkQEx0dcRwSWVKmVosWV5eGLYlgwtIgAS4/vo5WV3dXeWpW3ei
Iu6Lr205pWQC33fW916ser9XtR2mI5rjw5cRRRFJUdMINV3Lqv18jytoL9NeGr7mG50MzwKMGeWx
cp2CqI1OIsw2NYvv+9gmMazb1SDgtJauTRO8i+GxYgEGLYWMgPnchI2gdzNr8cSuOmrtYR8pPpzg
DyN5z3xJzKGf1bDmqgxCU1AGmeYhsBtJsBDha2ODMJBONzuOdGSplQOimec2LFNQIHK7r1YyugxW
w2gvNsf9jtu00+4DUt/nPWt3MitIM0nYHZhiJc0FBF0iFUGwf6pbJ8scd6mHoj9K6Ov1qXyEMQlZ
603QWXoLPI1/u46aYYqBPPKpq0k5HXHEQbxcVbKxmUxaC0l3FNIwhfOIt+lexrS8abfRihvhJFQC
y4IfXBo32/Td6c753C+I/sy965GL4VgHKT7XGLpu26ZyJI9w/Uy54NXoz/joMn+rJlj4IIgkKMeL
cSt9Fsla9VmEhRKbayjLR+MrUt3217DVVJRQTmauj9zPfZxKDhxD2EsylhTT5+rwyGperQipFSCs
MiKiDYnvqpffJ+a3Po2ww3WntlS9KHZ83nUWNbV4RCuof93Wqzk80FP/aQls/NRu0EFVQdD4dKBL
LACfKALsB0Hp/NTXmJKw+qKrCWdNQtULED9dQ+jW7pAeMMX3+iKCPnDphkL6sQQ85MXap3S313Ng
4WW9t2lT6uspvUwzi19RnTkCRkFneNt+aMjkKNqc7fXunILBk+kQ473x30jgw2ZN/RIN7d2yOlXp
dEUZtDwiNQTg7op4BnUf42LWH6SaFn5ZMH+7J6dxeJ5mvy/yZuqQZ50PS1huZ4a27UdE2Sr3Yqwt
wbRsYO4ZYmUw5f2o6qjjd/tsEnIP3GksD30UhMPtoKZIJ9jVtV+adFnhJ//halXrB8qQmHFaoUod
L2bhvobNHsWqWJfklg7LKOmJMun8Q+yGoP8W1muiz1wzB2irrzpdvdllHM15gmxEwx6wqf21DGjj
n3TbxdU9nJ8NOyF9iOvLNIZovS7aiWgOM0vAyvcdRUErltpxnr7PqOOuMYMmNGpuq8Zv9mihHApV
CsfCTApnkRSTzngywuceQ8gtCzs2nMCSz+GF2Bpl2tlIgxYjHvwSSz50AkloqFhZ3oFLdLh20UTq
bdrBKM9wedeh/tGGnVmeIpug+lUltabPMfgZ8pPAABGe4iACCOBHfBy/qwSS7iYVrWnr7zN06gEm
KDa065K5QUTjiQYz2b8j/Lryp9JWPnzo98XRG7Qar4/C+P7kQLPMZ+wIvPrKZsPLT2SMmf9E1g0S
bpy/wYQf+sLUDkDN7hZ5tWnF6T6SdOj7oHtIhN/XtwAVmAyiHNrDNZqXsq9jnYlFTfyuLvtw+96O
wqpbzxI4VIDwLr1MFd6r9tDrWiXvsZ9K+oIVulwPM2bt+ZHQIAleiAuT8nbodDNeZB23ey7mivRP
GmEMWCKhaUR5TOo4PCfJpdlxlS4pcmH1npuF7GucJU7issPhHpCTLx3pNNhZknCTJhjjZsApaBHE
0sGAi0ZHFS+8P65QWEc5r6qgzXuS2PK75nYB0MFW0g33thqqUKboElkt1KLc41iDrMrSu5jW0fxA
e4Jw+d1WiXxZbYjEtYS2lX8JmEnw2AkSQJBZ86pBunHMdqCmOP73O6uNCVZAe/GowSWqtsEfiCM3
Xnw94rVcFbCtugyodLYvmExDZdOowRl6i7C9xkOi0V9PAjUCDOUZ2jY5K0ZShjZD4cnUfmpaCES6
cz+V4yaBtODBe7X4oLHXsRk3BkSP4PZmmdDMkE+IEds0y5UXMY5EwWcNCw4hFqhmMI/dfNOu+DR8
icm4zIdQtJpmGOXcehsY5RuMQ2o6S8zLi08Z7bv5NtFLUpus4x1I5QVSPJ8jJ4FOx8Bte3wH/lnE
HwmTdiLppEs6f0A2cuO7bHHIKzlHwXAtXwTNzrdP7YJRe8m6UjegqdmGGvsbjIcRpCkeLNjDEPKS
XSqm5PJIw2ZroFaKXaWh9mHIe3Pp3NtWHSSmH3EDk5nyGFG0880h7vq66XFX0RpIR2K6PjZAtdtx
Oc92lSrFSM3qgjR0IPjGvJcF7G4TnsQriIFaBO5sEa/S26OOdAB8lQ1eYUiyCPOorrjo7LDfpaEy
dfhUL7t1d7PnJLpF+MS0AyjoB0wRfSu73JdxzW4hSGRjAVhhfCv3jiW3GFE7co/yJ+cP7W7WBvc4
MotvS7tXQ65CaBqfqQsV+751cZBkGMOC8GhrW0dnG9RrgHaRLdxOoYxbgCQ1beTDwCYGqM0HU1ww
xlROB8qOSDXz7WHHxwAB9+C2QT131FZHVcfzkMUhqTiseK6tL4bE/hWCC+yVZQPEI+8qN/DDBr66
LDq1GHzauwl7JSRX0ZIGDe/2pxL14LRAm3cCygIIxlBMW8nkC6ypkz6JnVT1m98j4A1tBE9uWuIj
6r8QWEvCg2ni0n9oBZaAj4JSvj9XdI/pQc1YnE+oQoMcA3YMi76TPmIdJvvIQ2ZPVg4wFTkWAW75
UZKMuXnzrwCd9ukevjZG86ondXngkZ7PXbKu7sQQheSONbyU3QOArvHB1JtqC73GVB6cQvbbARdc
4PJoRlILisn3hGTOYRSu0sVoueRiTMj81k+WtwUY4assBTyKxwqXxONPAFFtc8AQ49cURjfW35Ue
h9+x6sVCL6YJEvK6mkCK1zZu5SkyE3BSgGqqEEJBzbJuTEVnhWukzNqxr0XerCaGRW4d9wb4AFrO
jiCHgj5FflfX3481BzMzm4DjvB6nFTgizoxPfEHo+Guy4HD8jABMLK+pEUmFnA1sT21uNwbPZSV1
9FnXuOOLEgFRHyakjGDekHpenqAxb80rEXX8iqUFO8haeWCZsmQ6vF+GTpU/0QW0lh8TqeZvY41Y
imJa1dLdTOCZrvp3sCt3fhUcuPTME3UuJ4zZd22cJA5jQmn6jyvvgHNEYafCj3xRm41S2W5lFKe6
ZsH0ra22xBxratsSNnRSLccIqP7PiW0MZx7dW1emsO6vIygUKFTHFMoa/TDJarxM+LtLumi2QcOB
WvLHpefA7jUy5T6osQPVMpfTqd+8uCdoF3sK6bSwp3AJQQmE8ZwAC+Vj3N7CG7sPgF0Ee3ey2m+S
bZLnjiTxV45l+RDP63aIKoB2yP0ELBxWgGq9dKAOKKKqhhhK/Ugu7gzmAFkr29heEji0Dhz/L/d8
T3LrNtiTF43Gyp1BwdY3I7tZOiaBUtL1yUBf8GWKmIDyIOjxF6Efuq+01ACOp+6lLze4KuBtfY/U
Wt2GFpSTLfcv5brNBaqs+iXlVpbvbErqr/XK20MgBo+FZNkPQVWHZ14BZkl33LyXNpHMgxvqYnZA
PNJ8F0SEnfo+RCrTNkSov4PRNVNSlt/wdgZfm1J2JVAadBAvPdKl13CHYKaydPwZVz0aluN96j+S
yXcPRo/rDREcK1Vlom49BOE4N7gYlA0zlRgwbpFCRStkztFWSBGTW2i04xMJ5/oY1szeVHzQsDjG
3Wc77MuhXuRQNDW+TNrA3VsDHY5YAzJr3U/B1iVtBgiZIPlTtfed0/4sQ9Mcm34C1ILkvqFYDBvy
CJOLSum0o4bbdlgHptEFD7FtyYXAP3AG/EmLLbyCZH6nz5Hv6gLXSnLXhZQC8GqYfGs6jsU1HjZy
oLQrD+hy4c9ir+uH1nLESIahyDu2tiKN/LLfjoKuRa21LFCd1yN/U8Us833Pm5QMDLm9xhOJ43Xe
WuQgSBahbcM1N5vp4Eib8ex8d8rDUFgDjpNY01KJkMTCqBCgYLkmH7Akx5+rRtUyx5GgdSZ5RB/j
oEqSlM5W/KgDpIWBep6x1W1a63Rs1yTFPtGj7UnOVd5CPPTs5Uhm+CdC8y1gwXYBf1B+lc0an5o9
sY8dUtOmYkBoYt4Ofs/HBuX1Kw/IBSVt/c9QXbksg/d5tQtuzQSDM9bOmM0nYPwhFFULoAiwtgwR
96md1A5IyiK9HWlEerrH5Y1SR5qE6thQL14iTcI71tUOfmuttkzQOaHXgkzgkH0bQ86qYUyE8zFe
8hkdTeexEuLrlmz2Ujag0aq2E7dhsFGTlhjSzyVEfsWGBLNbtSMlGYml4GA1Qsiy1tTqMoeCfgEk
j6VzNEK9JVo1mWRkyz22jrsgoe4xwcbyuYoM4u0DZDwwmHBqprecN/RqbgLaF6UdovrPLYoQ53Tr
HUaXiCECPyCi+tgEht3bOmmHdKz4fC6F2E7V0M/gFnDlP5WMBs+ELcIdktKAOUVM/wA6Ry/+COzt
CraGBqOMM+PFYQ47+q5d7mfOzNPSxDXQYLCkNETs0WLrS+Qhrp9wF9zEdI0hOaz3u2DfoV0CyhvG
eAobXWMCNqwBhK/poUniZk5HdKVk3Wa7O5eM02F262floBsmAGOwLdjkxGHPftx39U1t8wqJWYX8
7maIb4IF3vh2SeYMYgRfTODzboiMpszifj03swbtuwevHv9M0WJTIWiM+r5j6P5kIB3KahiB4Scs
uwONdzSuwqmSjonjR8QYgtoONEqESbWZm0GL8aBhgr2f5qUDqOLKWxqv7Oda9sE9rLHXWXfky/dt
8eR26hsC+j4hhWz36mac5vCayjI9bkkz33MhQ2A6XZTolJimz3lMaIrNk+VOdOa8CsNfhxr8Npw5
4xHwtzwiRHR85P2+nmQga+xqe4dhSPpnU6EcdlQzGKO9rrZ3weR0kNCnZ1vSL1mP7TQTE5ovYibh
Oh9VcAzmwaZESIorllQAwTbzk5rpOUFPPVz01BwqoPUvSm9JOigguikOwhKkOdDUcFQfQly0BxKC
TU93UdH6HgDegJYV0pjq0iNKKn7E1T3aAzJMPzvsxGrLEYdX+Zto7Gp80/PewOCbtlMVKVZgkorD
0wrojn+OSbPtN4qTbbonbbQGn1cdbObgGz4PFFxruaoPRvi1vDC0J2G/h6lWzacZ573XOTjBjaAJ
1gCCyvceAksApyoSS5fC790j/FnEqn1LLMbLrwiAnbdijBOHk68KN7xFSQ3lQg1s4mYUEwAMDO1o
AD1jkVnrC34GXVjsDvWsESQZJc7gdHTC07tkRc7fx4gBSbrd1mDFhD/MfVwft6GvmiceRKr5ifZ0
+BAJ70e0bXkwU/oHtibtWEq30cx4wmsEWs5+GOiUVgpBLx8htdD8poScZD+FsOGLuwpZEw0uf+dY
eylFmTQvO9ki+y6qSXXvkZyNrlMq8Sn72Ucz6zDFL2hwOch55GG++p0wNFiEaCpZhs2aBvqBudVH
nsh4PPZNY1tEFQKKbDJT41A3Gbqh3X6cscl0T9VeLuuNkWTpoQsIq/JuVJWtviBTd4x+LJCz2gDg
tDblh97V0IGlfa+TCCtYtYjgumy34kcHFmCdjhilNg+pEUFS9wOJVnBoQJrJao4OFQAWKJ4up69B
uPr2gme1HY47ygE2KNctyMgY6Kp8k5YhB7frQzzPHXobVMbiuCevQ+A68H8b3aYAoQhmbb8Bwxpw
GaDZCGn2g0Ay+zGMhsGfKC5y+1GuI9pxbzWJsHA6Pdn+hHcAZS45bYKVGbiSjBneEGDnutu1xJBZ
pwF2peET030nzrGhwf6KKEk6XkKzel3gwcDbmkEtiqc/kfhFn5sIq1feIGFgueVkbaKPZqQ4mdJW
xZq+E7mP9Ud8Es38DPPYtVVclTweb0NEckB9wFHjBVQ62aT4Esy4ur4iODjqXpCrslFcrKNx02tC
AE1DvwLMswgEnupHapA0/BSz2tkuxYBfbgAJSO/1BSvtENwZ5FNt97uSejuL1eoB2XjJZL27rqxo
/WGaTOo13MveFX1J2h4H/ByEjxEIGiNScJ5M3CFaZ7OHhSGL/lAZVM3ifLYtny4Dj02sU8y5e4DB
RJdtfWqc59uPeQaui/lcuJW+BE6Z6VhFi4BEGXwb3w/on1flcYt6ARgUhPtOPyJqUfbQncRRe2sq
ts7ghCe/fJQJ0Z3NAsmJ6k+dWzAt1u0m/W1ZM8FStseIDKmwedgn0DMWYOiQdCUDyxeDnBgALLZN
HxYO3jAX3+uJLHK54K2D6O7gKqSNR4dY1Hr9FHQbgkfSinpmpgPAqBn4hdk5bb9WldMNdLSzwmez
2UqlHjBXu2WD0IRxzDhRC/xPQCJm5MYLOe4Kn9UYCAtWTogpjIXopbINsqkAPU3Jg5YSoPoJMjoL
smBnjRhdrmY5kS0F2Z5MTbGIaEpekGbSdUAlxmhqX20AJdMjsJRxeGrGpkzeARrL+TluaxZ/rCg+
IC92m1r6ISFY8PF5rhBK9h0J7eW6QqPZOUBcCMhYE5aTmPvkbrHzqs5t1Sb8TKO9Hp6InZCfqc1a
LYXWTg+g5QkpSdb2dnJ3W51szUWEkJ88lbFd1k/bZKsG/K+LQHFPXQJG2XmkE3QxEfPLrmEOy64C
7vhcVdFO3hJ69ascAdW3AgR/uY0QdegAOq8knOxxYHUcHUIU8y7fpVuiBtSULKO7oWxniD4sc/Ey
nyBVURKHMCdxmXo0P1FApyClx2y0Tq3ZqLEAA8DboSe7hfAimi4bSrd69dDDatKeXTxOyeswAnxJ
o7XbTDFM3i8FMkr7vujbjZyhhyAfGl1BJCNHCL/ymgbr1y7w0ButC9D3ol+wMZXBrp4ZGHcUhG0d
uGJZfwgUzhogsGG4gMHpKZZBaAf7uytGcooAl23IjJ2i9mbBcz6kk4eB8RZIGNN3W5gAtvHzwAwg
1TL0Od8WiAvX0AYAxLWKY1wRAMcexxDZOvcSsL98tB3wiTmLHAoj1AMWKDF2Z+Qy8g3VYZZsO8lQ
MMaDj+Gi1u9W4znjWeWhs7sPwDNAS7PP2uTQRy1lGoga+1R4fU51NqNm65yYasd+obHYo2i4IZCg
cFQvZETie8Rq0fO3WUtFngB1RtVBQ9D1SWoEcTwo0M8G+620Sw71Rg+t37hhVERXVBiCfyxDSEBS
A7ewxVEZ1xTnl14X8VXGVbt/BG0H7NdtMIFFm1zmF0WZ/YrmTPMolcRrwlYjlvtmF31yZPDx1fdQ
lYo2m3u8nJud4Ua/aRsxxOeW4/tJsSI7/qHqabClZbc7coxww4Afqx32GaWX5bMNolJf2qGkn0aN
ZTNTjQuGtAnLKXygWKz0eRirqH80hInmBqkVI6QYHbQK96WsWJmNrjb2rUUjCYDkFcFeRzPULdzX
w4AdCFyz1TfCq5g/BivEpVk8iAXKJnBLxuYmRlNL5ru4Q7QMBngcwm3MnyMryBdQ/F0DeMbyMtVL
OyGFLoANKJ16Ret8jIcSGwbft+coMYPJdsH2NiuB+vF0w1NKTpss40+NiBD4VkUBIM8AzoDgEOMw
R27rQOfPvXBAnCoLsZFIuduqtk1d18ThzWRWszy3SMlUKTZPhN1HuDeDQwWjvHiK+6QKbjCg4vNa
r005F3vN6u/7vq62AKpdkjRGuAI59trb/QeOrabMeITvuBh9BZQAob00LFSLUu5LaRz+f7AN3Re+
edcWZYzPjSYdpBGQHRNIIcFGQqtYuWnPCLgYWeDaWEWOQo3pJy8HH13wrrVYPJqmeos0RYcHtINq
yBoet2G2jPPWZzjeSgAiHVC/DAv22NxuMp7Ez3UZwruJVwL3Sl+DMYEUe+NPyYzTMB+iJazyBHTM
fBevfFW5M4CbCrPV0V2EBihQq63ZcTsO7jpzM8INdDFhOySZ7vduwQsGgn8SVPM1Fdin3AsunrDJ
q5Hr6MGO0CFlGlMR+O4Of4FAMOPYy+6wSWVd2C3qGJuAfE+0cV9wFzB6iDS0mhnS8qe2YF7Zu2mF
7jc3Plh1BupGPkBA1wXpQvfmfbLCdGlb2U0+7pAyvqH+D2uP4A7xvZmPDVSzpEvQRFRJgbYBMzsC
GR0QH/KBdYgoADAbD9Dc0pGgnFcvSHw7TyHfCJwJOP6KaC/n67zuaZTXtXRfceM0zQEIcgRhHQ/C
t2pFYSMkoYvjzc3kAcVnCPiS+m5EuwvCjhZYG3KlpiAsumXZR7RnbOMd0nVmc6Iq2L6PfYQxYNsG
7GJYwffqAWe8VreGVrjaFhp2IodKoZkwWIGgx/Mi+vUhgFYwybqghU4O/cLzRWJl4l0+Vs24f61E
Gz2hBqB652oF0JYOMPJ1GYWBy3+bwJUm11xJ1PStaFyDP3SaoVhDBZAaX+ZWEn5bAngHXbZ3QTY2
TsxQwiSMP8P7CQrSsK3qUeY4JLtdvwQr7qU0kKZ0W6p47crzat1gX9cB/tAE0zKTS0E7oMkrllaw
vuC7PaDuJo1xGYOyj0oMwn0KLfkEX+ZCJjPIol8jXn1x8bTBh2WoofWAGDYcz8BWFARvJaoexRzQ
fGRVO2/5/0JKugR1LZIbKOR1hitihxg2FNCvKHR3D3546RlqguJtmp78FpCiq2pQ1i6IC7TkQF+P
UQd6pMA+Lpv9StbEH0DMTB9Iy+UdcN35y1KG8lEvhLYp2WegOC1pC2U5PQxDuB0hBOqfdo185dlB
+04EJWkTyDhrkg2grgfNAa1acJ4gUHnio4+zwEEsUzcdaHtjJ4YWDnvFb010BBhlX+FCt8/z3M15
pSZxN2CyYamGagJIL8APvawLsPB6fIW8akKL0OLQJ8i7I5tt+THalTokhPaQA0dbOmNrSf0YA+0w
UXW7CwwbVFnzqokcPqmgXdMhUtSCXzMb5LoMOKlhbaZnGmRrAlxNxBXPXNmO0ESvlx2mmhQr8Z6X
APweo2ldXwaoOZH5WJe/Y9j9SxzOP3KV/OIM5ZiqO9M7XfiDOsKyd5SH8JUUIc+iIrzBBJ5GKdyW
N20+Z+VdeJcc4dkroh82w3mDVO3fsSv9hhtK/OIQizWbVxAeuijVZ5LgcazuZoj0/rlR57fcieIX
k5hBl4MsayEOFKdewaEmRf+nqSHgRHNxWoFx+wQhKz0ldJgKzHBtansYiRfkUZpUQGt89C30XFiP
fv81XY1Y/+gH/4u7bOhr1KNvsPnJZQzdQfskqh4NrmuAqiEWqhRo8x4fkfuOsODZKzFl0CtUMgPD
a6bf+cn8loXpF/OpWne/1sEoDlgYUQxdV3y9iBJKbkxH0RGyUZ6c/vl78Ftv8C9+tHFwm4sY44cd
iJ14RkZm0+W0gwbh2NYG3Og//2d+w/b2awY1GPRBdksYH8AWhJAB0b4YQFv+a9/Er/HTdoxnh7jJ
+DCLDnIEij1fdamwv9cg8Bs/JP6Lo8wPauisKhFOBMAhhf3lVMrmHmmyvxcG91s/nl88ZB7OTugY
eXxIoqGAwRPCaXimf+dh+q0v/stRUq4gTmNs8gcFFUCajDOOvwp47L/2zv5yQoStZRDl4mcT7h1P
hQf26XbzO1a+33B7818OCD7SboGlH49NBUj2zfX1dfLiG/JVQQnA2GInOMIBSPnY3v9r388vn/8q
UUDCUPp0ABocf4qG0d03FHzqP//q9PrK/8Hxwn/5ZItmY3zeVHSYmnIQhSODNBlKruL2jXc9xp5y
SJSHstG68AGs3N58oW4nZc7Dhqm7KmqseonwsuocVOMSqP98G//tx/q/1bt5/M+X4P7j3/HrH8Zu
Y61A1f79L//jxXT479+vf+e//8wvf+Tm3dx/697dr3/o7/4Ovu5f/938m//2d78oel/77Wl6H7cP
727S/i9fH6/w+if/f3/zD+9/+Sovm33/8x+/vXV1nwOUGOsf/o9//a3T25//SOPrafNvf/sP/PV3
r9/Bn//4f/q3avz2h8fx29u7q/7fv/n+zfk//zGJ/iR4gghDiVKjiEbXBJjl/fo7guN3SMw4ldCx
CR7jd3qDfQf/tPwT7FnYl1DvTjn+Dh4mZ6a//Fb4Jx7iS8n4mmQaInDnv17g371H//Oe/aGfuke4
b7zD170+lP/zNEGuipeGRnkKywGPk/jXeHmOkoMZGaweZgW1uOdqShLkQmNUyqvaj4/hmhi4e2mF
4X7qzVN07XRkISsPSIZoCo01Nv+bH+FfX+HfvaLkL6PB374mvCCRSAkygeHeTugvNwuJwXgEmwwL
Qx0sbiDL85LL8gTk0p5gBmRPHj0K+dzOqJhf+/gm7roOdFGCoQuo9Jpua8gydK51IIc2ktJyqxEH
a+Kz4jPaeem+IJqqGc+DbN5Y0LkfK8iFQoIur9IhmKIsQDatz1alS1hsRP0DOqLlczjtMQZWYLR3
fGpR8CPDuQWRNLbQwk0YNsaSr99CBkgZIlzI7aBZCyCJYbocMQhi74ZFAZrOFLAJeaPtCPNXqdpM
Qux26CvJDr5d3GOtW2D3LmzLn/DXRjnpYetEoIQ7TQiQeBjbpn4YOojrOaBcSAAi/6g4K/Nwgvp0
C9Yxm6APvSzUqu6m9uCgDCfhx2qRwWHncGdbknjgUlQgUTgi8rzA91css/7qgp3kKwuhpFVgtONY
9xlf5JphBeofpzpShV0GW4gJqS1Zi6D4L0Ax/Es8EJvL2kCBKKi8kxGq2WDciDH37Yg3Crf6UEZl
d9sByP+IBa1+aVQbfFqWAfYUGY3HQCcShp8lyQdjm2xvyPJlmUdz7Hd0WjDkohfKJd17CeHhRQpO
sSLYMQvEvF1/sO1BdFN1UYaqe0DZzQE13uOnpAzGvGr8eiXbZ0RY9BLSudreEvQ1Paup7As1Qlor
JtfnC4IRj9s+BVgPg+bRtq3/XEMCdtM7DyQFDFTGVlMWDdDRE5StSd4NqnrsYjkj0ef6AOhEHyDD
6wsglB2kSIRmO1jJnGMHv6jRy5tlterTDt0VuAo6bxdsHSZt9RAeQKnRQ4tt4HFfhuXsPENKlPLB
LfH4lgLZTE9A18WNDEMc1OZKJlbBhFQRKFDKSIgPa0z8Gaq/Br7kOgZ0AoE1nHMkD/sBZr2hnrNx
hhsAsW8rlJFiCODgld3LPgLtSSAnLaYGMMVUDfzIOwX+GCwWjMVrdLIo5sg6kCdZYxgE6dUAEMUy
cKJgTNfbxAlb2LVFoVqL7vTRB0nhGxSSp67cED2lu519hV8Z6o0g4Dg7yoSpNLAroPu+27pjczWs
bZUocSOPM8ieDrJ9uQ0jwJRxvkeh7H4zNwsWmNYvRxur8Q6i0vJhJ3qFRZ+2582M1c9OIWJHYo/M
qNzLM/JpyAMAsOGzwul73CYHvf0EU+aIkrBLD+HXSSN7/Q5mUnxnnWmrYpi1ugttUt/yxsdHv0zT
jzHSwwcckAkEzk3weE2Du6EC0JVUEB1ltp6gu/LaTtMJs8Z4pSynCeWRlYfrGw4LKL8NAl3/L3vn
1Rs5tl7RP2ReMB2GV5KVq5TzCyG1WuRhPMzh13tVj2Hce23AMGDADzbmZYDpaakk8oT97b22OwT/
u1FJv2/X/tTCa/xfj0pqZky+va3x6AT/H5j8/8Dk/0hgkvn9RTMYDoR5hv8lyLmB34DoLUWk7Kkq
6VS45ifd1c5/kKL+q/xk0q3uL7tcxfdA4XRUG16zYZCFMYXyLHkytBppZ5B5iweW+rmelI1tV+m2
HXM1f5bY5/RDK7PRfzEIkzxhicHcK+TEzXUmPuIoBvVDpqirGNfhcyZ5uF2NzHzw8UpvoPat23Sc
xcmTfnV2HXd4T9wJ91g5Gp9j19TRCP5iU4JJ2KRj3NLWh75RlO2zR5Zw79OzvmsnlQQlR/6w1ZZi
s7q1xr0Hc4MEMRF6NX5Gf+GPFHr71Qz5fc/byAhvz4wtrPP4VJbO2Vw6AvbDeba+1sR+b5dTb7b4
DA56YzLWVk994tynyVM7nKam+0aKDnEXFGHtD29jWYcQPu4ze0LkSJ+rRmiBcvvINJ3zsojQnM1z
tlRMqLFpUptUXGbtsY+zTT344dDg6lv6Pa7zg1vlUQ/j053Hm8HuDvoyfpc2GSdjvnoigzn12zDB
nVyBnFJmevDmMrDSGfIFJ7hKkiXQdpw386Ax8SF48Vlv5MFZq1DX3JBOdGJg828FD9tKz5bzSVD2
EK/q3SjSk+muATR5HCHdPSHhArxluetz4mk6Bv3Mgbbxo+zfAztaN90zRwwatnSzemgREWa9IiJy
L8gyS/+5aB8VQJ18Dbh0PBWy57zzTo4k6vo70ink224znxxP/pl5Y5QX94ufBZZ4oJUpKrF/MoGl
8qLKvVd7AfPiaO5dCuEEk0X8M87YJFNmClLZTdS2GV/FNa9VNUwALNAiABR84vU7h8B8IJgM2M58
aBP5dY2+HWa99y4OruRTRyEJje0a3xWzyGD0e14lW/iPE1UAF8+ZLqrTzg4695NNt0jkMozdm02x
1yxnODbEpbZdYcgtmYIsyvBjRaLDWtJII5oWV+E1ri+G5ie7nGFA0EKBMRzOw3QfdklQMWy6lAMd
B1FVtJ9p79XRACP+elhKI20yxpsUPsBhNMqrJ97zKhl2s27WR4whHj458geksP0L7qqF2nZX3JD2
rUIAmHdq6n6TJL5jt6cmua29yLLU/I3BSNr7TNXLb8K0hRtWeeK+ZSQFQtefG6zkfozxN655jxYX
m4armC2h7hO3DJhhFU//EHUWHFmZKhaiOEhqGoJM8nVxAyp966qcaX+Nccpp2ornrKHLs9Pi4K8c
dEt+xYqoDtC+BEDETV/Y+maWaedvTDphxvNfCWmV5T3PRsXP9E9Keh4z1w1ihvVgTbo6FcGaDgPV
iMy+tyS0jdcuzadT5Vhyj+Fy3vWWbv7qRKZvcmvWeub1Ocfj2qwOK57WUKOAaOMW3K28dmFAE+vt
1T7u2a9ClKuKWuYLSOPtACUNenVUdZZETk6zhcgLoQvuNCMcAt+uAmHia2A+x2unSp5Hb/TS8yyk
SVzDHWQ4eWsXGaKuXzRnXbsgbtrrRYPL4C5XZcd3IZqHdXJwwM29ad20se6HGfbOjTkv/lFkRXxf
a0V2h6N73bW2gs+T6Nxa8QvuhVjrnaPF1kH3hplkOJSx99pu3Kj3a9x7KmEMJGP3sqRF+tK2Czna
dp63ZVbFWwN5xQ64C/XnFkfZySGlNAZ0fHP3y1odpwOBK90W+JVm8kx2UZ2KunjGTqjvhlg3bs1E
p46yAWRR16X2tpoyPsqWSxBH8PaSFW5Nz00/nQSELCAuxfol9X5+I2y27CaS4YfFSCueNUtbIfFg
0bOdRJ3nGI2YI6baa/ARNWO6G4cqf6CzWoOLO+WnyiOTxlgVF7MBi4Tr4eiey5XTMN46rdwDVfAj
s/PxzTtFljUo8qIcAkb+1h7TpB+5mid3MfvWaViumcKM2fzOKmtq2zTvvTAmLBr21JD1trILvrh9
ng/hYP6QSjqYrVszR5k7atLXQZGwFHpEZNd419yiO8RoVhGcR/GU0WiDSXCy840g2Xj2qtgI1t7r
Axn32T7O0cbBMGXPruYvKPkdmcJgMNplnyaN/0bMyd5ZWaYdyBBn0ZDM3a5x6vng1IXJ6tEZrwkA
6pK7RVW/uIRGHy2pGwd65/ECq7E9lpURb/kxLs/GOIiHfG1Yci0P2sso23HXstdcUsxIG51I5S+K
jKoDwcDkSy1muq1YCTZi0ElM4ZJAgZB4zZbRCdTkd3t2WvfQpjkXWjPXQpy83sOydvSBTO4aJn2f
RZq0GfXpPskhukzdCH3QxittzU/uLLN33ZIlt9Js3hg+bpSe4dyxTK5mMdd7M5LuMszlLxIQ8VvV
eA4tKly8J6MYSd6Pxt6ZPUxE+MOx3q7pJpuHcu/3Tks8XScpOzfV3i374Rz7yrgAnbZOTptqoAuI
wxP4TF5SNLJ9i1Jy9DSCe4szxWcybM6zLzTzZsliNgtS+Qc1OP2XZWb1OcdOuIaSWESUTwQURFe7
9wC/zEOBNWxXa/htfSgPMR6PKsE+jas0yJiv3sCyazb4/cRzLrIUO28vXoHAcCZxBg8axuqVNX5E
bXKYmBHjCAl4GKhUff26DtBXcH1PmA8yHFXIACeHbP8XwIwh7KxGbtoiq0/p6BW/J/zcN66rgTsi
A73La89kSJ7zHeFKy/uQwbD95oyZ2mXS8e+7dfTCWeny4Amu636cMoA1teoXuTN4OnzX8TnzuxnC
xNCwrGkOprhigHWVjeaTO07+hhBeuploRMVsZqQbkzz1jRk7w6MACnLQu2UI9CyrdnlOpBHHeu1E
wjb0b03rrXNntDgSB4jvrpGaUd1M46bWyomU7GBysGnYvUmnQsltetZzp//tN7F/4WPVm7kok98C
5sKupO3kbh4d9ci8OWWXVd2dhSH6tkjcxgjVSEjLKfHOW+TFIQWdPV/mD7Hs4AeQbjtYoNX2C9y3
F+IG6kbYSh7n1nIfp6wG3zPrHqE4lw1DuvaujJUVxsOVnrU6EsxJT1I69Rp5zy252+KQ757gMcSB
nvTJbR77JvjrDlfsIPKLTSaGObnqnhi0VzsnI0DcKvy+tsbmvekm7c0ihfNZyOskL8Hxt5265QoA
ree3zE3jz9KlXmfjE5S+HYEpPU0gyfew3ta7BsfHR+uU2WXMs0NsKP8X7qyRMckYHxRRyb3lJmWL
7ZLgukgI4QQ5ifMkAKOdHIHatZ/DeN2xHOS9vdVbzU3Ty+XZMREyqqZRB6a43XZmOWXQZsI+nHo2
NUulW23tiKBqDfIaufzpMdN9i49eDGejX5uN2cji5FvKe3adojkYS4H17JoNiAGP/6I2Yzn2vZbv
fFW1e1VM6smci+wnq6vyscbYcMYi62xJUTkfxEfW285zxY6gcOcGs0s4NRztVDOx6HJf2eQjCJjA
GjDcH1dm+N/AjBps3Ja2yZNJdhHcFeOW43OyqwEYmdg2e8wSYgLqbiXKhq+PbplC8HKHXSPM+NVA
XLyZWlpY6jQfsH3MI48w4f5gNWSWbjuNcqWLL9wxOcupLV6LBibLQPxYbTrQYk++EMYSYHXLu6Co
y+wM6C85ubEy9tA6/NOsVrBto2FTVTjkFltGumbGDXNADQOAaymgR6vSX906ty6tpk871za0iM9l
/BRIY0PoXh/hsGqkjbEG9/qdTmCW07ylsZ21wnwcSjM5UrliPrEMVLfZbLS7rpXTt942zc4kzw3P
Vi9ITDWtUx+k5uqPU9ksTKqS60tTsx98Gl7vbjMaNVrsWwKgBi5njtBDPvRfhEm7fN8nlfOqDXH9
oczWOwgy88/xskyPjiLoHurGojbJqrw9K6FL0ALay8EYW/G65L59Eye9ccSem92wL5K/zlNrV+g5
55W1T+RDMzfMRHUcCp+jsFSOlSQWEf7V5B5mg3+wsrk8G6JNLnkvSeBXM7SocSCCbLBUtKEYhfNR
LxkllsZYKCZLqfzB0d2GU5yXJ1PW45Pf6Na+XWf7pqod+6XiqdWCa8j2UOCYCKZ+nhQaarzemUbX
7CtXS455UmnBkE7mY5fpOlZxy7C8nYVdO4+EUa4P3NPUmwe160gE6yrb+8v0va5K3WOP88IEBgNT
ez19molNcT7IDdcNxbDqezz2PYASl0h32XoyiRzds2fQDaW/d5UPVgvThn9VRX0JESn2dobfqueB
GBELjgFCVGEAgS/PhdHy4AjKrN1PpVZvFk/VKdhIeBuKWvNLn3bxXbuu65Gwu/5haV2DKXiOD+5Q
6qcxnwT+QsfbEJafTqqjD+jazLUnEdHeLoND0h01+MiyvexxrEois3EVlVzyXoSZOXyztClzhKuj
voYL1KTK3izuxDPAyMW5SN9qvgFdqt/slutD4arqbPftABWOHzkng6m5L0sRg2dt6Aq1E6gBYzNC
MuvxIyI31vkRycMH2D1qbJI9ExW2PGpt/GDOeudkdiK/J8/fPBD48YiUiH78yrjxwJ3UVtAcla1b
ZyOvtW82WHgGWk+AJyDftLSbyUo5QOodOSUunjjDgnHo1JcNu+BzrfT63NBZeIeBbtxP5iB+6SX1
uVE5r0AdstROX1e22FfBvIQDaDalN1VvqQN0qpa8kqjzQCzV/FJMjT4ERldiisZZpH+vDi6jI2mQ
zor4rY5a0NYmUU3dhaNBYsD5neWpwDA3x3oZmnkGvzJVJCrCYYr714FsIbZPmUOV4bGyTrVvywt+
Tw//Hz7yWxfDrbdhi8VDomW8rt2ge6fR7CU5nJp/otaZ1ZNGGvzesnTxhpTZg0ZRxqDjMx9dKG2z
CfSroZMWpr3bPUEfq85tC3iGmZQ/hCCxzBsOUs4DwBYSWFUpCpf/NmQn4SbirsoafU9hLhdMNwVt
qmV4EoF3OP6BWOEcNpiYv3rNmR8nt0m3nGEdxJS4gWlTYKL95evzxO3VmdNoItlLFmlAJ7eYI3Ij
IH5HtdXUlj/d6GvfdMKC23carztBg+KHLIaWeUtTEYEKXF3YBUlhIi9BplbiZ+Ae5MHW+WKBPY1U
fJmgLwnQYaKMsKti3GI0JpKDpdZ1twx6dTsNrnyZqklux8HCWl4rfPi98Q5KVrupyIi+4Di2EZw8
0D6+L3mi18GOWnCnuOd7iRttRKI4lZzm7SDu8/TN9Iq53pmlTDj0mro8CX8RsE0ZgBx7ag/4lCNT
pgFwAl3Ktni+/o5T7I4deD/yl1jb3Awlx0m84h3HXXwy6jQ7F7FVwYLmcVgkYBKheJ1H/hwifjJe
MIZUn0vdpQx8e3efK9We2KEkM5tOf2CdG3frYnKLLctxeeCj8vr01RQ/IuM5N8QqMekyATLu+KQ2
36FNptCIBxECpdOmzdqmaIGjvhg/Tp4bxQ5TJ/QbBI75GJP0FPQujOUzuX3OOQO3iGaGFQMWKgPZ
QAbjNIx2fyIDot1Rv7quUZNU8RHbr3yhOTy+x6Ze79zaGr4LMunbXivifcHlTiIN5TyTOSEtY0On
KkEKB/TfhmORRELKPUCW6zjcgFZoCtyjqeCGudqg312TnrQIMjJjqHiV80abTBufpTGeCE772L2E
cN8EuAoEPNF1Qa9DoIDdCe8qaJZUPvSNx7Lhe0yJoNLqmJFXrZRPIocSEUwLSdDVQc4M03jq26Dw
0uzHrJMiHAymo0N5HekK9qZ72G8TVZIeCE4qn0Wf0HJlYXv12zxfw8qyZpqUK/LU87yanySpikvV
a+8NTL9nw7et7ci/Yhx25LeyR4gJ8yrrYAVSu8PUmd4rxQknS0T3ONuTs7MmI9vXOjDjuc7NK6+l
fWattWgsmOY3j9wBv+pE9x/7RW+JazFYxrOJFnY9ZV5xftcDaJIJ52eUy/jUrFrxtFY54KUVqhL9
2ElNHmVebrnhc5YmL82IPfviLpJuWlkbIJOTjhe66vL70Vs8izV9XHbNUBVPFRH3izv28sJ6yAnP
9bMOWItt7QhuoUZqmj3ukGRwKGo80jeZOXGl0cFZHZTwZBQXlQa6jGK1zcL41eEZTtcLYS/jiDEX
7pVWxhkSSllz5sjLY2ZAZ08Ncld85BKdtI3bjP+VnHLgoD9GiavKO1Os7s2yyOmjGT1cegWdK0Hn
Td69qecUnU1NMt/rku4VIRP/0dTs+Q4zgvO1Tkv7Pl55NJwtk730evU9Dx4FsmIs3ts1RS4YF7SZ
dmjXSzu6YzSLejqgnnRI67GNQsNy/dKVczFHjUfBR2OW1d2Etj4H61DkL4Vdlx+oaF2okWHaulCq
I1KewyY3NYRplTr2HVdWppkDebs9jBPl4Ln1h+PK63S/Zi3OpaTouqOIteQmhvh+4ZGzXiHEGPs6
74ujWu16n7cd5w2jU5fGA6CVJ3HztGTKPfdu6XIEJmN5rAghcfo1yv0wyGlhhXKsiyrVyDvYV6eq
KT2WjskpNp5mFB9pi9MQNpa/E7ZdPqO859CkIU4e4MJNN+g4y1kaZoMI4tDPRufb3tVkhUTojzZ0
cfpKN5WGP6Fx/lTkJtmez1wdp5p07JX1vZ1yTOPBPCwY0Vv00g3Pr//C+jJyNFfJ+gS6XHtQrZHs
0G/F3p/Mglx8r+uIcoqipus1BkEn4Y/3yXyD1DPt/cFbH/DEFBsSnMYjV43ptlny9sEgncaZYzGI
lYNXezQJE7+mvuH9OLMVv/jX7wItZSjC0qjyVzasGZlJwZYUJqQ1TNn+K0aG5ThX63Cq01qLCCug
MlUiPUCEqw9NnoPdW3hsWCXIbw+gG2qdc0RYJXl9GPUG41wBtpAzCQezrZcYy73mTwbu9qxGI1iW
RxRMFyb2ujB0YLs3L1zxcsFRNE2igjAzYp1prh9ysBn5tKsHs9HJ5te8XODMpN4s3zjuolIKNR8k
FhgReWbNR+5JFTzEqilYTuGw4TMQJSNoDSeFICG4S4eG8VXvDXcC3dIJNIIGpz7N8p/asMZH6irJ
RJlLfNv4DXblVhXlvuwzHL+N4/w2vPaqGMSiejYJnrJqsa7YqCPYKji4BTACkWgRZOxHgCww+Boc
D1FqifYWzJzxKYiUb4ycpzioCMAEtiu1s0mGI3QBEoa8MCR/B5wNEny4S1dQZVHhshaZTvDJi09A
crkVkV7DMQ+QKr2zhdQOtsi1G8IHH6ovRxfqL7IEHwyCSOITYi2MZHmoYvlo6pkZjiIhSM8c4mBy
UN2IKc1PXV7Mz7JJ9a2NgzByid2Hwp3mLzMu2khf4RvBm2PUBdQzfRttFwC6X2TTFg2kC8k+II1B
Q8Q+ApPsNBqV/SVXo9vXmOtPPuefkBw6C3NaLo8gJvs9r0IRZejZTJr0ofvJ82JhmJaIx7Ux1gPV
jXjobYz4ShfeVs+q8nbNqiVsCJgFC05TnUvBgL0C+cPbFq3Qtp6DAteCCQaUauYR8my78xKp7Sr0
rcdunNXR7dfuJFOLWy2CI6itHIz5z4qh77aE3nI7J6kMeeEwFUNp5LHLhvZWL5V1W1Gw64a4zrXn
MV464iz0abz1i4iPoigQqP/FQ2yEgFosTBzJsIXNVc6eRVy8Az+DCmlcj9D0B2i3RIe6R6eZZBZ6
PFkv5Mmae1ukwD+0kfPyHxfY/2UzIa+pgdvu79xwV8fiPxoK26H6/IWY9Z96Cv/9L/jLV+i7f7MN
YeI1skxh+MLCEPqXr9A3/ibgy+MQNAwXqAy23X+zFZr+32yHu7aPoOgA3Haxy/6brdB0/ubYviWw
4+FGhOfh/Xd8hTAn/sFY6NmeA8yCbIWDH4uD0j/XAUPOGnTLmoYDCE2XV0Avmr2eZJCphNDAGBRT
MQUwFTlsac40H4Gt4iweJ+WcBz4wTFXaR7b2ZHQfzA7buyG21hcYY7Dq58IwoUjrJXzaP/g3zIJt
EnaFC9dswiR4BYlbYCeETI23nPN4wVZOf92Rw+sM/tgcekoZMBGSuutlJzmtrkS1Eyvzb1o4Lwvy
+6CTns2zC+ld7VJ5cfxIp86EXrvk3c0AU/NuoeIAzF/qZHcpjsbnPo1JmdA4oX3nfmMeaf7rD5wr
+6duZiknn5CRJuzS0o+y7Ep2wT1UhDJJuvcGi96dBKhZoNHM7fMyJ9PvnPO9F+Qknr81rwLVdE1a
3c6lZr0TRkw/4afGUQUieVPa3H05VgMuijqXXXpTgyVLQ8tR8bajXeNHxu2wBH9x78aiZV5sJJyP
QFxrJDVddB27GW+bjpFjBL5Rp2kgtdihGJTBRqEWogIt/Gi3Gud94vwtWsoQ46cQ43Zxm/59NA35
pKWd+YJYFb80a8kveiK5ywDZIbdZuhLgFInQO6gS2fNEvE2GPb7lE2PJ9D3zqhQ2cu/EZx6RamvM
Q1OR7/OHB0U0+KJyPzkJi0FOOpveHQHmZQzKZsRSCZeyFWGj8b0HllfqP6nU63XTJATzuaBo9gPw
pWs9SN+vbzW+Q4xmfm7WQdXGza+88dc7xTAx6uayGkIvU9OAtpuYr60xF2cssyXXOuVIGkycDIOi
DRWHol7bpkDCvsI2C11bLEY8CTOsagWlGWR6TGbNIIb+aAF8dYLCqGdjJ2UMAmboWNIRMor+hmHP
YDymi9JrgkkDQcPJVrq+Ude2QCouGciFmTvHICk0WsF/igQL86HpOqHfekY2KchhRFx9IO9u6j1p
XDUeF0mOd07GBG3eLG8hES63s3JcRi1xSWXtPB4UwK3ui1LF0bhlrpQAljEsorRXH6QRgz9XWDl/
8CzHyCbVGnYDAlut0e2jqdgMWm6325jJfFjF9rDrZAN6XCR2QJG13DYiW+ENCg5K7P2cPDkTLw+O
rNo8mHCs5IHpZO2p4cn6nZdMD1xk0oecX/gmG9d8wxM4HMZshea5pmzdJXLjIR/cNrIZRJ9gzFbU
uEu5GVvUE67JNEmowYeHVRtBNZbNGWCKB1HWz3/1sTPuIJWVr7IX1Y0OxWQLibJ7IPSR3HLKnDac
2JInXLDVJ9qTG6HJNZ8Th8W3tC1ua2uOrz4PbTqKMrX2tVf457pJnA0LchXSZGABaophBTTTF4zV
7sO3krwJU47PH5wIV5wb3fiti3aJrleFW76hNcQ7hN+XjRXJPyvXLclKHlRLt24baDUnq0AqdTO0
vRC9kyrgJfM+pGu1PwlIkO+BsoWfdly7CdznwoE181TxxsbvnziElhxoHfXFkLHZyj5Nbk3Yha9T
a48nXVluMIp8/IlTnUsS4Y4tJoCKE27G1BDD1EbqIx0rhDu9wMemQWHFXB0QZMH0ki8PCILW5d6O
W6K/dkX7T9FoI/DEXHvmC06BUbrGjSOSftM1ptz4qRC/kMPmgz54zXGGvrhNcZ1uyIXK0LGs+Diu
kL/rFunG5H7/PVJJsdWpckBHd/LqBiKhHRUj6VPbrcW7Kgz9uSl04x5iYaWzxjcTi7Arj028rgdd
s/Mz6kC9LSa6dBuvqB4LTzDu/rst+T8zqFv/mCn5D1ub9c/+9BXkOiQUFyU4ubLL+sQ/elbN/Q8r
hQhIbQsznMtxsrYS9e3ZTy1OaEXBsSkEiFdo/Lr7mD9SNRMYnynTkk1Tuv1RrD6cSbfE/kOzg2/u
LNehEEYVy3Kwsxy9abVpuIHJ9z0Vrn7pofQFPS1YoCPsCYlWVsmHWeQTioPPkVpqqgRRYy4vXpKv
u07N9c1kTcRAuS0VQVm09QmhI77Diw/Yu8ycR4+AaJi73Fewfst4Qx0QniwzGwEHWdoXTRQDWJ+l
sDd0Y8jDRIr8l9IhnkPToYwSjpcbrKvWNNtR0BCHXgk0f1+lY311aAirM6Kao+3twDrFWMIsV1Sj
WDnVN1j0icu80evQYyCepNryYQHNorRorYeJ03XdMquDtmpsUj3pDrmh2R2TRpAtbiTdXuR7RHS6
lCxZFWj1DSNy7mDONXdV6ZHXzPmvGhvSgbyqxmfISrFhktV9oaSZQI+4k2IUjzduK/qrzjT2oXn9
kdAwbZx0rRruS6Ttk+00+pdLa/PO8tf8Mo32svPt0n2anFidVGM0u85ELy+qocEzJbBLL7iETU93
vrVOc/brkqqD5tn+Zln1/GSvbCIzBNBg0tqbGCbAjl86TCYBw7uhTB2nufnq8is5afPMuOvPRmXQ
+RFl192rvO5jDJPMYcemfK3jqw0GsJPZigeMLuyC7NAG8YbVNH7Un32SNoVOhMWf/VOfcjII8wgR
N6zBcF/yZXAPAjfOf1U6Dl7ln86EvmF4jq57sEWwqhv/XD+Oc71JM8Y6B8+klT6KjYlrWy/r5Zb5
jfU81b29UV0tc8wEtYNSmxhv3GyrpwpywqZNC+Obq6yfhYS9R7YWZTjFNu/FiuHCATHQGoChw9pj
NyESPbnA8+EoMW4dJDF66ILpQQylN93OdGeiUebr9NKxgD34mc6VGRdHVidnBS3+goslv+sbAf2R
VbhlYm9RamYgbc74SDiDhViw2ONcNfpNWPldfJHXUQ99K/KgsCVEtdK+uarKLcQL3gnisHsxu/7R
X8Yp8AiTYH+uoUv4cf8ykeo3AltfzeNgZIASr7mHmBlTUBlODlxoVdckxrrsPafViO8zkBmLnQ5S
uQAbu1ruJYHzsDcg/diUJaFlUehgH4qE+jFY9BoKnFrxpXATP5VLZ92B2pMI5sMUNBPFHBQubKVU
AqNJQxnKMIzdHp1YnGXZqjuvNZznSlNWNFoeilGC94U6hDhM9KXH4OAsd94EM4SX+XoMViVqQcxX
XyXncYCQXSgxqHxYCX9hCx0/BWObmA+oEN5TySu21/SYn5+NnAjYyUR/gWR6bFrMml22OHc2J8O7
EUPU54Se8ZIWdXUzTdqwkU2y3Ndp0/5w0xhufBB+EuG7y79th9ArE88x8avvAozWW2FDAAkoJfJt
3tdR3KhVjWbkFshyZdjH1MM+uksix5vlupRNhilBqelj+aHEYBjHefAZJOgcmNLIog8HexvCrTy6
16VVm5P1k5dVujgRGuJRYrYXQhyzTIpd92ctd67Luv1nhVd/FnuNVFVA/ip/mP5sBDxgbAr+nw0i
/7NZeH82jqZe5ufpz3aicKTysrbr0JAqX5Kb8rr3OH+2odz24vtKteubrRuYUmsH6BI4JjNYLIqP
LNVkxE0wdQV1aYq7YZni5jB70ps302BULw5Bmsua5DY2S2d4SDLffxs6y3iCB5gdh8FeL6uWI2Rb
els9iglfFpLkcjJY7kOvkVcfF4zFo+NN44lFEYC5kzcDVjWTPjsDEYtWUlAkapmmPbbq+kREszmI
1PZpHYCKEyYwX+9HG38WLEUN4tDQgcVggibwyizzR2stV+QCd4M0oKyj/NQIXpyg7jh+UKRq7AIT
qywREg7BUARKf4C/amIchZ0gswdpxP4nlIX5yQA6cM44grDwVmCBgrUyxH6eSGJFWQotztYLMCcC
t8m9BFpeAh9bRqZ/4BWKjYPPwt7bc798EGzXbiadBx78WCy4k+h9+oBBr7nYAyRXzbGy78xUGB71
vvNe/54CTjQwPcP3Ik1C0oXrhNLaq+bu6uY7el35qOhpeNZbNJatGu0yjbKaJhhwkHw4WTbFDzjq
6h0/9FxEdYzGBHO3W7lhWkDlKJmb0i9G+zQJ1L3rfxSwun79BRWfeiWqE5BTqbZa5ZJDh2TovePm
JQW3Yssd9yqlFtXoEcNEMmvPVSfSu96pvC8uMv2jNwpVbGo3Z85iQXo1N831qix9nXc399MEDHcC
UHo7lI0O/084IyVV8MwCzKBrNJNUep/XQvvpB0jrYHqvCK2JtaSMOP6O4Piq4X1NLesrAQTebf8i
mkO/lA8Vb5S/zVM3OeQdfPAA/gz2n9zBjhvmKhkOVGjkDE+hEf4SBdOaUKvmcqPZ6fhgtEZ66xMo
TLlRdTPbTLr2p64Fdo1M6T+0qVnd2GvbMUpqCZ39PS+9QmqXm9LrB5plCHF/thB0sEdyD4sy7CwZ
iTp2LRbszIocHs9rlNDqPKTzAX934RbjHFgYeE3OA7gY0NgR9GxZAu7X17Kt8OtBTwKJuTgL4qSa
95w+yorCniGG0NtXH3lTowrLFODJ1fTI7XD6V/LOpDdypLuiv4gNMjhvM5lzpqTSLG2IUg2cySCD
U/DX+7DahtufDQNeeyM00FNJSgZfvHvvuTDf6E5bBk0fimHbH4Enlw85C/U+tLb6PSdmUEVG75ft
llrt5NWazTU9V7bEAmkGcI2rGgYjxE2TtLwz6Z4BRl5Tk3tbhligsg8QJcFbBNNdHdKvWRAuR7KB
5ARzY1Jrlf2UmAxKnWnftWW8jqezXZ4SOH/hYQG0OG6F0I1/31olOc7FqaETM4Oyb9V1dxpas7mD
DUK9XUhH58bpnCnkYi1536cK1WQTtsb8AFwtPVhzpV59O+l/JiwF8GoBjOy4nZZsVWislN+5go90
Pda9T9mc10Z8IwLngDv5lyXJ9Wsy5aWFgGmQNA9DCR0GqxYE5WosuMhQv6P1NhkXOzL8oAVRO/TP
jlvmVgQ+rVHUUNl1crAxp13w8K0yjDMfyha8SOJ0mU1YseQ/Zglikn2v+XSFBOYJmmcm+wEOSfwG
PiunfUaXLBVQbNPHHaCQJjvMraOPtek3y6YMafTWEjDrjpfMFHUmrQYbiavjx9ItNhBVACo7ZtkF
inbtNf22wup2jGEKQZdJHfqQRgcQ/daepSPPYBIltBGn0Z8yZIgwh7x6ATLT/nKLKeDOFNZvrluk
r5bTWt9B2JUvk2lYp8Zy+oPyYNmxFqCAhun3N92rTR3JoCzzPaw/L90GTOxfI5/vc5LChrM8qIE8
+b77w/ETike9kIJDf+yW84KZ5MQWDNcINjvzDmKyE/G0tuyoiYJxt8TKzcidQ8pZ6I5pufA++hQG
RpgrsGckSlFUQkvYTyxL7dcSuD63V5NkTwlK9LkCeMStPu0+u9LjpKdsAW5VabrnmB34m/AYlscg
Gw9cbqcFgcmv72Fd+sUmHXO3h4Es2F9YZfli1Hb46ObCB/w6ySN/7jbjVLfDz3Sg387DCVkcRqBQ
UUxj4BXMQPMrVSD6SLdgqGSX6aZwjgPx4nRdeKU4MvvRssM7gOIEw9R2zRcVjEO6KfUCJxXQZnZ0
HCe8Dl6i1xt3+ZnT+HoDfe0dRFiqY9gE9RDhRgz/3wf2heVw5fhfAvtKfa/+mdP/+1/4932695dp
+T5xljV/Hnpr0/zf+/Qg/Mtb4/HOWs5n0kHI3/mPhbr/F/84ZjJW8YDNXZdd+38s1J2/LKL97NIt
zwQlINz/y0LdMgPYA7IpddLUK4zA59bEUt/j/2YTjLeYmPj7/6iLBhVT96Er6SooS+c4D664cfqH
xzhOOTecJl9XCfNm8HBUYAegjQbw55aza9rh+KACj/9bsi888t9sOAN7p4COW0S6Wa5B1Szhtvrp
hyhVeoMMb7oRlpwhfLRqX8dndsQG7Q5+dkExte4yGliOMmmLYxGI6jA2cfhptNl0nHksKG7wjyML
hgUi9aEflvAxC3OPh8UIj6Bu0kikoKQcmzBBI1MHs7eIdwnOh0s/CrXB1o4rbcnck+eK8ZsjXLCl
vuG+holodw674y1tXQ3lU4Y60onn8s4Zqn04l8G1JM100C3Xkjx31GFAprjPEsu5V64Qx9ZO7a0i
6E+lSpnl97J3DJ7pPI+CuEuvWR+EO4M4yKNIMzJTbJh3ZkutBan3+BdmedRZVRSR6cCsBYfYvfoF
fXwjN7UoVYlpbGLgoiBhuT0RWQiQ/BccAG6to1xQXah8Tm2Lu9DDDB94AysUEJvGXIald/omxexF
ZZraexM8akQKnE0uTz/9H8V8QDh0SB6lDOBxS3NdvFYt6YxOmpDiN9xU9hwFeaHxGU7k3ruSyOH4
J4tlh2gpU4GiGHi72K7ce2131EMuZhWpukmeRIqNwxWnJTa/lDvQE1PkX3PQdgfDzinugxnyI+4F
gHKbmyyQTYpbzJEcgkVQZpZhfTe3lCBuYATjY2L+Av7Lt0Alylw68jmM2+LJx4xGHk0JY+vN/nIq
wmnaI8MQNaJGZo8IiZqTtLWJOT32rxjH8oQYX6yfw3Tsrni6wl/BLKy3ho6Z+3hqEADybuwPbTum
R+m4xmOZpQ3vGNef+XiI6jwGBPyokW7PCS0UW+TmhNVPwp+NaeFUSe1dTEaWbdl5w0O6hgNrqPUH
akIWuQEvXDO5sAXFEjds82mujoacuP30WA6MWOdH02cjQGmRe3Nn0z7HgQaozuuIQ10tTE7F6nbI
8kNCJ0AUVxT3+cUwvDJr8L+yi8Hjz+VBcDAFzW/gLiM1wAjiBTMd0qb8jjkv36VZkX/HDeXt2fb3
2xhE30HgbnxWJgz8/eB7YkejJV0m4RrpbHj/siZdThq8RVTR1eLym7WLHQGz7Ig5hE0rIJxH6Sr8
13PMbKOywrlQ1dGenIXeRpqAWckonM+0ZpkJBYeeD4dh6todHzbjfhR5/DIkAQuuhA7HOzGVy5Pt
jVO1ofUjJEWqXP+IEQusZ0mb5JbjrLqvUdUiirppui6yHg1M0I85InhUAzS42ZZ2woeuA2rOipLA
lmNTwRwI7ro8+wScKLB3Dq3txvtFtOO3GlDi1mZQeV0EzVIYY4Y9EwAoA8IvjxTW1AgfhvFuxTn1
QJhIvbsCQOlReKZxjlnb3/NAs+zgBoPvzKMF+JuNL4s0EwjNO3sa7RNs8OkVcRF3HifFZcwKyVBi
jqDHVYqIQw6ST19+yjkuv0ZKvfDyVpC1HVHuRq8fXpPGF695oo2IKqL4qZ7a8Rfef0hQ6eA9N80y
70IlJ7zhUn3YHuWjUybsU4lu2eHjBjmAV2/tpRqG+2GZhiP/0eaQwcBl8R60G5X8Yq7f9n22KQRz
7yQU0p1dylOL4/HRKpLfyaLrOzikZkQdEA71LrExLqzXo4hmymXX10v2wNHQvNMoyceHXrPpmAdK
XvEOtjjYejaDkoqgcZMR7iHUp+DOb1Jcyae2FtW78j3Fnc70y324NNPdwCX5iR8/5lO3NedHl0qw
M0A8H89x36ZWlPX273ykkomdNwpsTLE0PeH0YsXsqLUTMoY7WOAix7caUlh+lhxcFc77NKYa0zCR
I+TSxOduHrtg42V2fGjMWew49srID/ricVTdiCGfUkqEUf0umO93XISni+5b/4X2YX0XNkZ7qFeZ
pFwFEyiR6ItDgmOza4prVa3hUV0O/UZMLD6iAM/dLz/Q5a9M1Or3Wo/xCWrdiJp0xuQ0ZTiw5B/h
ZpVwqC8b2FioZS9WgWdqgjzZkwHHiUi/yv3k1yKycQPCh6eOzCKT8BlT0BVzV4EtqG17OJXKtPeN
VXBl9odiz7wdXoFN2Ee3ExNEkFBhOVvEgyHn4L0FZ/uV82RE/SpiYUFKn+UqbFmZDeu4lv2jYizf
Q7SoWY8hhVEuNh7MVR5bHc4M3khm+FisjTE44W2YFl5lRvyJxXWDQYh9lDmqyF21N8XSPRqo/D4J
yyD2Z3TJWUk5nHAvFjjmuoH9P2IetuCFwxeQPJ3D3SURA3sWduDqFzeS6q2yGcaTMaPVIPMsxEJd
k9JOPBREsxloxiuS8RCu+qL6ozSumiPWoZGHjhiuNWGEEqs2acnM/xU09NYvq3yJQ5Llg1MDfr63
jGlQXz0O8RM+g+q7XgVQ2x71vd8jw1EaDf8G8BCOqip/GrkR+s9crlBSgxbNS2+apCtSDvLEKag6
ydJvNBgt3/o204qmsyr5cuwU3Zjq84ceHOcVq1Rxpja5wpwgho4OCd4KhrA1JUsx1aRu1dzp1HxV
i/0wOAO9anz76Y1sv/rOIeXJrUrCluibsPkaAFYn1FkX/mepEme147muvSlqL6YRKZnVCUtzQlYU
iQTiSBGcagOE6XloEnve+rqoq4PoioXkUk5AmjWtTgbrWNsmeuFAmalHTHZ0YCK6aQu5duzS7ix5
vCiLGSkAyu8CIg/gpNll8BBjxFuOOgX9vgmwUYt7GavO2PNKnNn52HrK3tsMwO3XjEfgY2AKYAg1
WlguPfheN2JJnCPmKz+UO7NDJd5oFVjBTjSUpl7NeSA/2S06zqIBayn3V/JIzt4bRfLqNyJoDnjm
2aPYqncnhlifzEE/0hVh2xXZEmUVdXAoO7Fg6maH+xDTcU0jjmPR5CUbmj2PYIb9/KGjz/aQQB1/
mkXnPVqTn3xm3K4/WAjxOvr3krfUWk0Z+ZxSbN3HoE/pASqsrRvk4lUMjvObgmwmE4ffJlos5Lqn
GE9Esu2QobZYUuAM+ENH2mmqZuoq+tprz1h5cRN2U7svMEM89HmYPiojH/aSW91PMJkyKjpYt2qK
nS3TQLEj+9rsOzLS17Jq47vFGnwFspa4z2ask3Jv0xpFBGnoh4MYA/c8spzaO6MzboHCmjuzHwlr
y4ayuhxDvqBE5w2g23zHerDfSuBbFIrM3mmaE/D0tsXHCC6vcUK8kd8CFh8H2QbdTzMecxQ+2R4r
aRhbIq9oWfHyC6AGiB6KzRj26CA6UPlbHicmxy15kOroTcyCdtmndAdpZ9d6rYVR144JefTWzqDN
jr2Vy26pCYN78IVii5vDOy0apS5OW3UATycPMMC6Q29ilqTsSN0rXfyom8U46jwjoSbT5dUp7Opr
LJfminBtPGC97m901LdRafn9a9L59BHiWNjSLlpf08Qej5m2+uhfW1mDavFunswY6MKGruAQOV4b
NJX+XdK6KDIj9RxWtySt1NEngIHITcSQkk/6huPYIPHH8vGkdF8/cXhl35einPCMVoGPbditftbE
n7+JIpAXbY7Ty6QqhvOwDnq9JUibfoZD7j71U+x+BWbApafvBi4HbjsevJrUud/41pNBB2Ckk66L
vMALtllWxxHhNAAaLHeisPTEI2p0pnZlPrjPNeyvU23XCMhmcKLHRR9xgyePPaToDeIiOlhJPzVN
UNRd0fE6PjVjGn+IOLQxWhiKE6x06rccverIQhpfjLFUrzgKUhZwVf3kDfbIkErEsKE9jv5pdk6b
zOXhyyjjnOr8K+0N9kNO1948XuBbl5XdrTJafooSnRmyRdm/WKbxleQYSMH8+1s9Ns4BSJpxBYvn
XJqRbx0r9bCP68U7mlh0r3ESOC+xxZOTYm+U19ARDuu0zt44ZQsBjpjKZwFL6mEMpXfRdJJcK5j4
a6RY6idyhuIwjybQ8qQlaxixPbO2zG6z2AQyJFebuSxwY+gjLzCfDDKe41D8RgDTVzpoPAaCoH4m
PMlqvJNW/oiPYvwcXEy8eKnGV1s18dWtJ4rnpUXDdj6+09wGna1Iqi0KO0sdmtt2RPLhjamSZVQG
GaIrR3LERlnrc0E75GqbMMgCqO5AiiB4lTZx4ZQF4zYPoVH7ErKsILCIAkgwThC+i/BkSiqwy/Jp
pVyfDK2Lsw4yAFsA0jG7mHyv29zBwLkLSio4MJpzM2nCedyUMs/ebMas86TV+FgGuXfq2FRfEEco
hloWBpYNwob8CQ6fLA3E/FsWr7pnUAeE/fByfZuV514XNPKIHSCvc7/Jhx1Z08SLFt2a7a4UNfGG
IkFXKacYEjulwP6pcnv50QmRfaAFdsyCAQKHYdmPuAGDveFbFhEkfr0DpYRR6gs0H67/3r2KHWe/
INU8CLtKzxXJBWqcioJuN2B0Gyv372upe27NtR72JTL0XonG3fhj/maRkD8B66ZvW2N2jZs1Kl0P
XbGlLhC7XDAtGMnH8kWGyDhI/GrHLTGIrCTHeaIphuXlmROxEOyrEyM9T0L2xxwTLrfePIGenNTF
ifdubuy7LCOHji+SUu7KJ34/Slz3ZcG+vkfJfPLnoj3EHN4X+nTyjdNCVJNzNX2VNiyMyNEGdxxp
Q7lOvDC/YavhoaJ1bZ8PMmSsMeWN5Hest07itAdaZ3Ho6KEBFMELmT+oJwRd0y4kC2dCpvEt2g/i
joGeZuVux5lKJ5sa7G8AHpZX0yGik086PSZFFuxiz8c472Hho1iBTi8+BTUxJsPeKJOAIo6d8MBJ
bx25+NX7ofasiP1xHDWMK7dCTu1VxNN8EYvF0qdLm8eq5c1VLiQvlZqSu1TZihc/JcC4zlg8MD6N
/N5ltl8jWxGRLfFFWrTf9iOgHXOQaAaiD4iwNM00ncgCu/cmcNq9OTbJUUBlmLbwIp3v1lj9QI8A
Dbie/mZlGidsfOJ9cbLwm0WkbTsYTbsn++q/Z+xNIpZHmOBzhx1BAQWRJqH2Hnc1b6hcutFE38I5
1X3xtXhhyOC+jPvKcbggkNVN6W2UZfKDoa85FCO/FkQFkze7JmRGEt7aUHc9Q83zu4NITXK8Jk3q
a9UcC3mbe2bS0HLQ0hu0pzTavYzGZNhroiV5GyHhnXUTGJuCYWrPz2nutnHKY0qPNplbOj92RjKY
T3Pgl4+8pwD2aNu5LybPp2vApq7cNvJm54YoamFBUmss53AHskVfaX/TNJQa5cUZQcXMvhj2NQHk
62hJa4Px3/8ANDtEkFeda912OYuuMbuD1JLd68RCPrb4DZNtD+0jnzHniw2SiOoxU1eaWvVXY+Qk
TbjVnVWVN/dNNWEOKuoxfCrhL3CmIEa/6YpPBcoMo8emYSJYySIGRsRMWYR/8BRfPD54L2HsEzbA
qn7IUQ8fjN6k98YhHQ28SpdXXfQ6KoZQvFppSsVihUlsVk39u24RcPnU9u4Pqy2nJ4qN0DtHwwFP
ohTqZqApfihoerr0olJPeKiNNyqYsh11JahNvCE/DUPZlxHvz6EhgPswxhM8IOF6Z/5qesyprvxo
imQglph16lBh+30P6roJNxRX/bmOk/7d+KE9EZbi4njJ7NR4IKLhwBx0uAW4hnkpHLf/NiYcPYaZ
eUe0MFu+cvS1wxf9TIzFDb6pbenAfwQUBoFjcbiF/2MD/j/Y2ZzgXxCw/22vvP79f+yVvZZaXsoW
0lPC0z1/9Q5tDe84OZyUXDHdpxu51G4ROVCNxf0U+PzmHLqAIC1qJCkI+EEDz8cqxXwsizHINz3m
89XWxN5sEA2nK3ZA42InyoJQo+eaAg9oDUW4CcnOdBHzhY4sWoS47bhA64GGGFw7E5eHvlp4jXT9
xHgYpJS4cPG89jGYJxTHVt1AK1E4AJ4Dy8rsE2byKeZDUG7d5qupGsouEaIMhV/ImB9phqwOtKM+
pJwhk+scde8cVUCeshKyO6e1TZWKKR49yQxJ+mq6wV9tnjJ+t7wuq/mppsphN6o43sRBXeyrIV92
TQgoC58A/RnBJ2p2HPElEh6YTZ8xfNNlRrOBaOujCec/dZ1/OL28pZ31Bmx15gVOs7hmj2ANSbqp
y8n5sDJZP7Vd4lzlBFHBKh1scPWvyaFeJLeWzTRUNhU/QN6ExILTLtr/jEX9CQl32DRtDE2CCHSZ
xGeaGH6ElE8wuVNbUdstDsGwfTHmQke+nd4jWqfRUmXfMYVMOJinn3kSfkqrNq6stL1976fzpRZp
vhXGxI0mp3/aDsbqGpID2cWLT0htKJ9dzySjot1oEbDbUqN+HP3paBI3dczuyZLeEQzSlqTpxCgX
+qDIWDEPnRw2BOcI/3LEj4BOWSwXU8T5Bu02Sd552F+kByUAol+Ec+RYTNX9lLoPLeZouhyGmycS
uj48xFwwKO+NdL0oSR0CjPV69Qg4BVmvPpgV9F2HRSyAuBRtIQye/SwN0KDFjDIO/kMAbYsoEvri
LcfLZPyZle4THVzhpsUbBEJ1+cm6jkx9jhsi6J+U29wAjd7p1XK82LO3BuG7zZz4l0kPP5up2uHh
BxPWFs9t0nws/Lj452h1bMAYdZ7p7zFjfHLbeHHAw0eUqjJv537cn50uaPsz3jkRDT2IAt4QT5U/
fijNGLOK/8NA6Yc59VQVjy02Efcxp8oXL1p/pE7jx0wcSEj/Z0cmcKPa3MWiY97HY3PveR1yd8KC
DQ38UxdpHSl26mxWBAtT+TXEiORlesgWcdTzxAu9Xu1PdlggdM6kpu3xrQGAvN7dxbbPSg1sT15L
vfro/D/FRe0HGQJ7hyVURBmx4YiCvIdAmdzqqvJp8cStosF6zWdE1iw/hDG+Kpn/Dgd4BYrjI2In
y3EvgfoGafDl9um5VxidOimoA2F62IkpfmmH7AWnOmmNvLvSGI8Zw99T8OxuAxU4fFP1LQQoUhrr
Ri8LnV2qGTYsgM3bvqXZxPR4IJYB9IrrMSXmDqI/1kg4DgClLt4yfnjG0kU2wIVN20w+5vjiHXuJ
H/lKPpp2efXlzPdtUtXdu1BNuHKu7YYHp6GXvsJEw0QWPLVm2nNNr99FUT35arx3jfImR97bRQY8
iCeDTyBeurKhMrL03eepK/joJtUd6wGIw9J96nzxOYUzl/hsvLDiu0faiJT0fuHYfeHa/J4SB2Bt
F98HQnx3K87LNBSPNiy5M1vC8Qh/zuVWFjosu/QvZMuJ6ANPW73kXPgzkjdZg1+0Stfs7+oMDAL/
V1jh4A2T8rG314Pep4hVx61+NKyQD1xc8tvs1a8szt8zYVaYDcb3vMvu1Ox/b2X3YwDHE3kZn1L6
YWaIAj2kIYeZkmHwRzOhi6QhmBMKxQ6TLqHZ0XZMrrNl9iry5smEzIEpJHW+EWoLzkU6Im206T1B
5J9GUk3nhqVxRPvToUjCI/aFM3LPQ1HGdCQ3g3hcJJULEfCIHhaNG+bUWgU9ELuMEB8qf4wpIW58
c19iWf5dr7bKIUBhY018Dle7pYmfn7jHQt40fqqYzzBXs3lu6q8qAUJplOW09TB6nujBgSDphxd3
opctwV+ySTQCYCUcjzUINTqwEVyhdpBuEZa88TJZZCyd1fIZWnBP2PBv2Gjd8mp4s1FwI2NN6KjE
+uil0Hi2nNdJOy9ebzwLSlk3o15ryvCUtqu5tMj0frSc+thpJzmlAp9qmOQ/gC2zFqSatuu9qKUw
8QNRJtimAz9f4sfZfZaJ+TWD5PWS+4GkNL3oiEkhfn6Vbs5wFasWvcJ4tIz2XWc5IdXJpgKM9OmE
eSlNQLKXPyavw6GxumQVzUQ6ivsATUTXpsEqB89CEsGWHukDz1ziIyZFXI9ytdr6tK9ymbWnjspD
UVPcQsN1Cq2A14BR19bKpqwW2stqLjhdM3/Mfzy8js7w86o/3l4j7LGQoFjrW4tT3NrFpunn15Hs
3M/mj0k4zurnYjUOl6uFOMwgIEbjaixWUH9ehtVsPPQzVNeqtlGJY+0WP/5MVP+Ps4s2b5x/TJX/
Lbe4ydLv3T99FX//C3/7KoLgL5QPl0RhyF5MmP+ZUwzsv6Ck+MJjre3aLh6Jf/oqXIEFImARHBIh
XK3k/+mr4N+gtZbaSRyY1v+tAEG4/n9NKvqgT4LAtizLcTFY8N/8l/m3Hb1S1XgCDrP6FizI0kGF
dJ8nzhItZrhxUduvJSkky4BUFFPWtTrk6Hujcrie/AdIGMWZ8Z1pQ9P8ldk1GuHK/YQaTBqczb9X
MKchiFh0VxGJbzqvO7VMZFy450vVSm7K1bijlNy6lS/ZcbSxT0iaY0jZp8fGpixbWKK84Ppgs2QS
Wp/0PVSQKeI6sdzp3jpOXv6LFJn7IivxU8Ch7ZM1Zu8tv0rqJS5yavyLltgXzWw+lUN4xMzHl1l/
FW6SHSkN2Cigoch89Ao08xzZVlgQ+ZVHj3Ha6wvzbjBQGrOlch9sJlUCRm+0R7oACvC2k6viNYag
GRz4qegDPnayIPGlJlx/rGJRbYPOvg6Ort/aOOEuc2elg/lAZgs3XNxZu4TZjj7MchuDK8aiMpeb
ZLABLpj5jatedvARR9kBAupg31ybylrLmldJaGovoV9i+wAlqbORJTnoPm8g+B9LXrRp2ucHMtjj
H3A9AwQABI+Wr2PRslMorYDOOBqxo1mDkEUYTq/Slz1GF+74lj0kMLDMX1PvyUMQzIqa14IFS03a
3Q78bjf6mXMwDPZyUibuoSILBx40f8CWPLJ/r61N6cH5A0hydeNw31SxSY+laT24jvhRZaG/87iC
tFXJWDQv1qER1kFrKCxtrKmysu32LE00JUyR3g38HJE7jZW47LQmmCPfiywb9hzXT3OTtwfqD2I2
wQrDd1hYmDWc/DjTK7HxF/InatbFndGUP0VDC7CLNnx2XfVbu7m+tjnW8FjtU2m1V0rb1Wb0m/GK
52Gb5og/qDv6UFKsSVeA2Pd6qI6xWUbUR9uYDIpiWxkLHtK6SE89jN+N5ztfXjHzZyDdsMZ3pgtr
NUi4preX8TBjT3Fgmy7sejwGjxNlrv5GOFhVB8xXcIriew9b8ZYC5ZWfu8zXKbXoHyIUEJt+ewGY
bG2AaCIu2CFejcQezqkw9U74yZXaXu5mk4FKKqCGYV206K7FSGvRYrcn3ZDAM1LWyVvSW77My12J
uHkk8t5smpL2X5IIdWI7PNvgC+qqXK5pHdy3tU3DH769ymyca2O6X4n21X5M/Wkvvby6WWCKUoqV
kVg8rKnxfIQCTm9dg8WiZ2Fq1V73c107ZHyO+jnVv2kHPtLRpb47evW5duZwIUHZ3qHM/Kwp4Dvg
fqke8XG/4buGkrXxDS+8ISvkt9hiB+IGQ3/MUOcA8FkkJXOoAaP2XpeSTk9GMEnXXvU94b13x2jK
1WfKL4Gd3Zqsz7ZZ77skQZtHz4Ps6EAibTT4TuljFVHXOXHFVXaZH8EigBJGbo18zcOM2QggyZFt
N4oVQOkOYirX7mlnsvXhWFTX3AVhIVkkesTyiILsCZlZ1EIAtORmN+6V391mm0ghlcfDuVbPsnWT
RzNLTB6YIt55S7KrCD4f+8qUu0VzTLq4fw95mwMUqbLDoICUiHBoYAcZEJZcImAOauqhLmkSad+o
j9XXUjXPJp6hAyG0bzWl5aiuyIYD/tITIeFb1rCPI2MyXcZ4uSerQUlfW7rHtJm/51Y/PI9UcNbQ
l0QznKZajtFkOc8DhvvduCzeBn5HwcUQ2z97VE4tFf5wtauBnpaY4XAPbNJCjpeKGTRovgkjgFVU
varGLZ5792cNJSrKZr87Uw1T7MMiJKTuJvuqKr/GEKnajVeSMSc/45bid0lY55hC3GbR3WGfd/JS
bZIAJ0FxVaE5PhuCz460yO/aZtN+Lrb5iovG2ti0SF5Ig1T7vKOYpfatHzlUfD40bXUJRtaCw+ie
MJwjow7xd2qt5QMyNKhaK4kGs8fo4+ljuHqFWGy7h66tJaIRItlE/rOzuh86rZ5zKCEL6Q9nITgq
wv5Qhu6RHdangSH+CBIMaaf2r1mH10On58xAkIFUxNvGk80uq9XNrUxIiVkOHaeVbDTkclT+JTPy
bR8AbR5Gc81bwHS3mowRM2crKByKVp0JAzjBuGDnIYBtk9YL7/58GcRasReAsA7NPjhCbCz3aobQ
2WqnB9msGSL9yYTTl8LzizHpWHjtwXdVvH6njjCja567xu0OUiwNv6uRLHRtEeOd+27bDJSey8Q8
ijh4a5VdXOK0+KiaLt4hRRPELA7wuyvsbM1hWRgskrdiMLxbmM/n1FjTdkbCpCA9a4upB895kdMC
hLFw37l622Em3nmu+gC9Zmw5/pedywIpSvmx7EEDI0MHE9IUpH0ZTCBYJn6k5oO2C3n0bQxgU0e7
nIG6U9SGdZHgfdmvVKhZkF3WiuTnebyl2U5Zbr0dNLZOzjiu3DPwg7j5WTm9PtXhepUuA/t98cbX
mERYUg3xxZAhW5DCvNF2bN7i8oF4hXeCY5vcZ0P/DTlouf35kkzzN2jXwKrGMT1rpU/NjKzlF06x
zczwiAQW3E/bPOvjY97JDH5JikLQi6bY+uMoH+w5GHgCulNhqA84gB+1gjzAEzfd/nypCMjnysuO
okSeyK2daUJMw9pyV3SVz1sru6SB+S4q2GFcdB4nUT12TkF6XQGlFwGlpUXxZIKq18bFpECWMKF3
cHrh7YHg0eRj2SdKSotNFzbn1NLzNnOzd/0Whmdpvfo+EkPhTE/ShDRFmxPNALo/cFFB2azkZxBT
XJs8LbzpKmjttH0m6ZE1WcMZaL/O7Fd2GX/Cyew+B2BKM2+DDdlwVHN2mewNp5NHw1DYGjsyeMcy
nRG3YJD6sf1CBOoltNeaP4eb9Vj4T2M6702q3ZS0lggLyFtrUt3TeSvGFmBy7T7JwX4xMnhOxTd9
87X7xu40uyO+vZstd/7iNe5tJtI5T44BgizJbfeCDP8OtCiOqmmwH9yZyyqnoNoXRDd2hukYZ1Az
mP3A1750g0QMbpeB2upyL7TdXgh/ZHfEKz0Kt9fvqPC+Yu7lXdajsmobJIP8zOYqiwybTVMc4sBn
47EtdRtJs76DWrsXPRv6AvlFWUAtggSwdVzQS1SX33wRXtpYXLWPTbXOfqdLk5J6xTMzJhUvm0Gc
Vgy6YWqI/3lDOtOpb8AzvudcoZfav4Ru9br4zk0oDzSaO+8QS53HAjA7PN9iqyxqNOq4xDxtJcse
rtDIp6IipV+M7KEljSCVHrYcp3fgZClkIqMMavVimHznObP0TEElCSOKjUx2dVt0eo0JJMFlsAxX
Z/1iN0xklghfRPcrmUV54ii5BKrUVzluqdKcv6VC6n+j7UyaG1eyLP1X2mqPNAyOyayqFpxAUiRF
zcMGFlJImCd3zL++P0SmWeeLfPWye9GbyNRThEgRgLvfe8/5zh1Yj3lThnjzc7oOqzaN5H2vN2sy
iOwvKeVTdI8IpT4V2F+uv/5o/Pw9T/urBuXtIp0449Aip0DYvXGHcwh56KDane9o9mEy32Q8m5+x
hzxHGk14a+JYYxUHulglZ3bdijkwCWemyYkwqr2U/ruFe2L08gDUsLVqxrLaW/Df76RVJDd12j/x
rI63em2GgWZidzdaGzWjO0znwUBCAn2pWivdm6/pYLn73GkQMi5floAKr6UOgxZGXH1kQSmkS/4V
UVcN6rlNxPqwHrPoyXBEcYI+RuwW81SV+O/0mmjwD6zLpDuwqkmxJtx53lkStp02g00hV2Is2je9
J1Qh0eE8tunjUJJOYUi47BSs8FjqaIdeoNvNyC/PxRzvBnB9a8ec68Ay6bK29rsc6LBZSF/KPn+t
ZhWx0p6bprzk0UQ/KM83qHDQaVYJWdzuOB4zKe6rwk+hOrPDOoPRbnUkuSzu40pZGlrXvuIozOuH
2LHRlD5nEXkHiij045SQWO5k6TrBjP+YM9u6Mab6zCz0Fl4q7TRg9TcDQOeIhxyN6NVmZVj7Ijxz
kCODHmvqxiqGW84sH4RUNTdUXIxvY5jdKWRj5cO2Hapi4zFv3KqMabjf4C5Ow7ch4nRCw5CTFjGZ
YL2LYFq0X5DQI8bcU4Yo2d8kxHGtbM3+afmqO+dQ3jau4QR+bFxNztIcCMdvYZUvBBG/wv3cFmpA
4YkvKbWHky3L9x5fF3UWaNoxcdZIU1m0QJWg3hwUAXok7q31nBGcx5boOOW5J0k8kMVP0z5wsc8c
9mxGm/NLL0MC3tVtToG9c+f8vh6sE1mcixZ7ehoHaREgLVgvjVLhTZxve0qf1SzFp64a7pcGlYYb
AZChBpgSL+D3ImAHEcZGzN5nYsd0zHuQp9C8hj05aCT+WP2Jm9taTckziXYkRlgHtOUIzqPxW9Jz
3TVoLysSilfY/U6IPJhOmTkQUlmYQe62SPRddYd0kmVPaz/aSqZLkOc9zoZbQ8LMldoSWijUifrK
kJxVQBDSvmbO3JcE6iQZerVI+7IFTkE5Y6scRQWNBzLNuUVigC27RsM0+4x5ICLuw2FtcH+uTI34
Grbl02DaPZL28JUmCzu6w7d898U2Eh5QN7pJ7WSLwO3DCqNDOhnlPrGjG7qwNqgLdh5bZkfESqfG
datnSk0SfuAAMaaP7X1oMjcSfXbWojjfO1b7aFqpd4MYBNYnnyA/V72VaYk2ZUSnz5V8xJ1h7N0w
7U6tP2+taoA+7XQMr5l5o1lrj5Ppwq1vTmSW3g16F1LIoLJrSw1rgo/7rnDZP/RI6AcErRufiIVT
Up6aCCOfw3xlPTl7A48xOqe+2jXw1oJIWK9+C43El0eCZN4IIhqOlogQ9TJDYC+fkNpHYmTYB4ok
iWGrouNJvGyDuCrZNKiS1nCwwSr2TcNnXLW7kh7uhlRGe4VknyknJvttHPUCb3X6GOmXpIv1LXTv
YQWfk1K2pTM/GMc6mRafs0n7Vqi3pMbZGTFsWw/wLnmbMrr0WbPyYN8ATWzA15TzbYPiBtYzCuWZ
ISa5hpxgUCPcIAK8eARfLv8bp0PCOAY8toexJhK4YUq4sSQObqMnt2fGhPmHTfuhtmnJsohNxwnL
7GOGJMNjyoraQEuDBEsj3he8mDhiw86L7o2Pyt7Yg6j3En1mABcw27URi3pfjN95Y3xZ8GPXMS0N
lB2pdxzQRyBhP6Se/iPW9YtyaFTYLTaPsqn0fUvQk7kAZnISrXbGiHIiV2LDbMK6loZ3EVTkBQN/
/nab07MBLGqXZgN+KI/XckBG56L/QYdgrKTnbHiYy6Dtxm9l2/0Tckl3ZyXZwWaUvFlUqV5Xwerq
uFxVTB8lEizEsUqqGw392DrJSSZCl/yjFdJao9BYYyUtA6YGJ5aDaMORf9UP45sEw06CvX0hsJF5
ldNvNB1toY3Khqscr4wu2QIepw3jodXA+7/tK+9FxtP96DJ9SbAhVvmpkKZFgUYzgOKBqXFUcODn
WghvsNCWcxbBrbA1qp6dKJO7xG6fSpmyYqTRG0B/TMfiwNAQkmoC7NYuHlSulnInDXyKOwQ2gOIH
2kdxv229xCdwJ+ZmmWEGAj5c1ZWG+llFVEnA/XZx5HIESKfrzL0ULyhkZ9noJzERAqIHwxi+Dywl
KGXwTSaud2O0jAAoNPBCWqQ0MBTfcWx8RmHjBnHqPFRoRDdSZ07vDte+t5p95dMOI4VqVfr2dWa4
d247l3016h/zFxE/hyCYsf3IY9agBK/o1B4w4uyMjIWrj+RjNCL2DdmPUc3H74QUkXg9onMK05jP
V/wUKnyPKxvNojai34a669e+d8i9jQ2UOCXVlKystGd6w0DeTh/aIkt5KnF5z9UzxdyXEfEpZYJz
hgx7OPPsi1kx/JQNtafWXJywt1ZG1Y1BbRQ5YzXQTF0PDBqcBJANdfS1/AAQIaEJ0N1GVCArq8Th
qXxN3JRjfjMo4AVGNDSUMSm51HbhBYZD5tfoQkUvwC+sBvSZHBn7E8tocShGbUsnE4OKC5+stGhA
lSY6iqzxtsRwQzjo872fDOl925KNgei1wH5HAkSBQlb3eci77NAgJCWoQxXQbczM4r79gI7EhuIl
uxbZbkU5YYPpqRLnMGqdOuL64JDTL+8jqtf8qARCrLYLRzIv4rw9+bV1SUKl0R6dppU2vxmW+RZ6
JJGaHcyEYowu4Fu3KIvvNOADe9fufrpdy/Eq7g+xHYPA1N515Fl7jTPpeiIhYKX3Zxvr0i4X56HK
sqNwsN6DAC2G8WnUkHzmxX1ZsEtH7hghH2wR7FF3FVFQpLT4aHSKNfv/Gf83Rhhp6mtcSQsYbLx0
xOxsS3mDv7G5sfz8OvfprRRRtJ2s8gnDX3Q/pB4VPzyAdWG1/tYDRBQYaqiDZuSI2eI/Qy2x9Gw7
3rv/4uK03GaE8m76uThZhvtGdAYwLv+tZ5glsq7apC0hMgw8T5LC0VaDG5gtFvcQYjbzyfumAQKg
mhAtb2E9mGao3Scst+SaDq8RbhfKq2nb0z5tbf8JTS8HbVwJaxhO68gY3kOL5QnJ1Ci9V8AJxCuY
5oMt5R0a8jvNrm5L4iY4EnTLZ3+ShXXVGhsJS4jCmacA9eXadfSnkeJ7hWTrxHWEe4u3A2D9JsuA
uGbOg1PR8oAkdd/77K4JeYdO1OIFQMqgL724ZHDZR4gfAqhEJxOhyuRrWypNuS3Z2LZzXQwvE98E
6WjDl4/6+IyTyl+J6r5W5NkUAJEYPfdHg/HmVrisJ5lItDNuwFOZG+W2H3QGj5WwT62WaVsP9MkK
nxSostHc23F3DcmcED3C+FQpYC5nz15HJbIkLZ9CAne8c6qn3RHqME0YOK1jAqsrsj5d5dYn+kpB
IZr00Fn50ShlE3g+VIi6ZkQADj72mz1sKdC2GmfEwXvGLEp2bMioXTntqQK1LKJC0I9iFyZTbleS
z7EryOUAw2zSeKYD2MliXNHyHrbw4C6RgZywK6/GLKu1wUFEpflTl2bVvtVpzaJ9X5cFPVPfbR6Z
C4EsyeD+572J4wz8dGglBzcGeqaAFICkMyFe5cNrYR3lkB3a0qcriP1wAl98UHSyM8hzSKQwzuoQ
DxwDaKzb4lQ1W7x40Uynq0E47OXRuqb1Qw9SdztcUDi9nJzeFL8uZ01XtQFdC8Taxt7rhrcKANHN
wFna1+vyzmt5/PA4NU0CbGvEemCLepdo2GfmkAhpTdxpmIm6loHEqEJnxWSjRy3HsGjIOX96qcAR
O+qCqIWK5yFz9lIJjlhFuy0MI1mNvHRpSAYcytniEGN3y6JtOY8+5VVMqhbcEakyf8O4IdtlRv+Y
mupnQuF28mS6K7Tp4Cmz2CpOMVtLDjuO5vhfCglscfp0WRsnygaMnodFGGTCkmJoT8ZQ3We7McmL
rQ6fL+BS2AW04oS9EDWgOjGvD/XsIzcsgqYBsq2xV0QB/PBv5vEJD6YYNhmzd0K4LHcFK7M6T2Nx
X9eV/UziH4kJnb6hZVJdTGVB3K1SuU1s3Q8YvnGMoRv2kJb1RkHlrmlwHvB5pevexRzB1OJWlqzP
LUKGjczQOyWtf+Xceh7b6S232kA3jJc+k87WKAuUq0m29oAZbNrW52RT3k5m9KlVXGXNgVfhpi+c
JQEy8KtlcRXvUXhtk8XCwmZHRw11Csnxm8yzEX0IRhdkjKSqQY/AoBOTXbZPMFlyW+Hj0EtnYIFj
Bjjs5dl4zoqQfjknE1+CKqpxpNlddaF5zt1IwKEysWQ4jB1i56EDyYUQLrkdCJ0Dad/RAcZmODn2
XaecdxInNh3Q5pG6l5IZC+CC+jIablNdI4y1i5folpUWk/Q+Kfdr0M0j4ysYW2wwK1rSfuJ9eA0K
reWG6TXxQZbhj2bU7kyvfR8sOgRYBReoiRw2w3Capz6+GP59rjfWKRdsxMTGvCOrPCZGPb7RvtnI
pRSuhSses/hKYDVy/MiSR88sm31myXhTM9VERxjeJT2/E7MT+4Ify36MGdx52fxkcRrCPr98jGMJ
zdpv5htBGYFlW2tW6BK0ey0ud1nOkspR7sAkxju4qgry0kKWWMbj+df/o0M6njvZvmttFu3/zzcj
E7KVP2A5pm3lXvSlMMo5O/Ri/sJoZx/TpCqCsMMPCscoupNxH+8yc2iIWEJCUhLdALrspqWK240z
jUZDkeRQVRRHytO7+2hU/X2ItQqp+zaX0eMAf+9czltoGubORMkPmKfM9L0nmYaZbf+SVsYRjAyl
oJWnt35OoLfmzt56HkyT5hNP5zjNI2NkPBpYw5n/9nQ8yXGFfb6cPFQf70WhisDFzongiQQEzbwd
VRqdkqw9t1Vj3iKzRzM5yZMV2R8tHoFdp3c7dxi2bmibAamDOwwu0AcYKOMpkZhnxZ7EWpZ5o9/6
Oc8C3fItjZpzBWEMWXlMCgm9fmmxQPb1ju5Geeh9JNgm5LorhM+nFIHspYKheaciVlCmPaIfzQcH
4eqWi0ATg3kRl6L9YCZ40EonZoV9T3NRBDap6avORhtp0IpVRWyiEiTmIZs4xGV596BU9qoxpfEw
FPHJ0I1O0+mzUZzc7bp4mhAYATYnt3AymMgQHInDOgBAGx7SWj+mWrWuakvfNmgRU1/GgQ3/jO3J
PeBxg+jbRUNA7wBcrnuJBzaR9JmYJwQPFnbqXu/vtIWFA1fLZU0s16q9sS2UucTuyE09Pta1ZQVQ
hKN1RzSX53dPqdFBRBpEjw5YIo6osbNjBpqvKJuIGisuwhnslTFNaZDq3Ws8ZPdN1quAKds5lH66
7wSatKkeOFTn/TH8AaIs3BUEB0KUmEuEQgmJeL716FozpMWedM/0IRqMcctyu5h8jIrq2iI/Zeh2
YvIe4co/ZDYmPoIoEMD2zDOjjofS4zPXhpqpgQnNQeSI+uZycfnjDjhFs42W0CUXViYnzqkgl12Y
mBb9I4wDDIG1eqOp6kcPh+m+pPLsEY/3ePz3/ayDZ9aZWzsTBSRJWDS48Kyn+cWiX0eA2ghNnkTZ
zNWemf5TvNW+v4ZruWlygm6hIdtY7HSNZpqeELMH+Kym7F85dp/gCKnW0UiLpBi5al7SXbGlkNMT
lZ+J3zF9pXs2eeB6kQWu0ebhDtKoOADQqZ2RIKvoi62NCW1Fs3sIMMqrtW0Y6RYAB4UVbSPU1uj6
KfMNyB90d3F7kZmAfkIfna2bGer06w8FHyPIipKeFf7pVZUw6aoa667t0/44J+rA8V/Rh6W8xcy+
lX703tXASUz8MCszlxjC3jMrrD8iNzwyDr40o8RHXXavCAiy5ai563zyz0beh2FlH62hgTeh2N/m
fiZ2Ksk6oJtvSUQXpPWnW4ZgOz2S9VaoYuH7mcCg5EDXQx2VU9hHB21D5WVQQcCCQUbn3YbnqW/9
h6EPv93JCVK60ivfypxAF74NSvRDNUi3nVxXOwx2FF+OGrH4zE23Q07GKp0wp1JESGOaRCQrex5+
mL4KFsFoxWcob9AOInNYZ5rgFOFzj6Tz/VwWC3W82OkE98H+RdfTED+66hKEkoWgHGwqvpxkx0pJ
1zgbOSiYHkfromzMLcswHSGbnsDIhCsTKIiF/tb1ykVi03xi6LqDbq7RNmgfhpiglrGLXrQaOGYi
gEHTitL68CcfLTzXTEP5mhAETkQ6Botufkj0QdAbFHhm44LeKSQw9nxwarrxrIZW4yQ2/3QlqD6E
8ZjYDPuiZP6QOS6d+q5aT3kZbWnQrzRO0+tshDBZYgqV7utsvgL8/YB4zW9ZxzQAmNusTOlf3JTx
AWMBAlGUCkapzmbNDiN6AJd1WTATlS8w4Vs/oTN2G8fDK1HBzbpKiAuFTh76+K7Gyf/qKOdWeiIB
KMfPmKY91/vlvH3vy1iBtSTtWGg7VsmZxBMDkqaz7TsnmJC4jMI8laRNNrMMsmmAQRm/hBqdW9nx
JnNbko4486U9RIIWSngTgXDYaPnwXtGnWVXq1rNoYxUSgQGQDwczgGIagJgI68LFXqgRHT9eKUHg
U5KudSnPUdOw0dBEpULYZ5XaYFmhGTUkxyTSYFTQVOo1a5t4zbPjPzm1jZcUOZRJM6uf2bl14JvE
rkOKCTpXB3eruw5NBP1QRuqmcO2XfPZucnDo9PfXpQ6vjjiLpJnvq8E7LwMhMhFXjoamNKcU2nSa
fDMd4yXMkoKZlDdsEqvZACZkm9GxSBty1fiBY1RLeO2GqBSQqFpzM2ZMmJmEpfO0HfQW4ghKcOFF
H4kL01jD6aSN6uIjlc4dtQV0u/AEtMdUR2ZWjUtzZcK1hbH2kHbhXqZukFoAPd3xnKAjYfJGaLJh
fbbmfV4U59aoTyRRcoC89fj5sSUDI9eJ3LOtbUYeEuKai4lOKJ6KQ+4mhBfP+M9JigyqzmD2R9/T
T3llL8e9MS56GyAH6DbyA2B6gHRG/lb74am2Qn8zbTj1rjv6m2wpPNYIYDmXmvbzrBZAyQ9LD621
PyCcDS2M3j0IERMYc77MMyvVMtGiwla6QWms79VMPc2eePA7Z5eF9L/0MlynaX/bp811cOMnHZMj
1pMKNYOGvLu4M+H9sKxHp57k5LYc72ATZovGRa640xkUkc0lW/iHMFkUXMM1bkdgKdVt3TlU9Fr7
njR9emlnQk2g+BGeJUYJhjN8H4WSOKusG+Yu5WPHuwmmqEk3M77szvC642hzehobrzsoPYHKrpgE
See5rLz5aM3DNk388DA71kdhJSaEcYGDoWuO4L+pjTredQkSx7XzM2y0Yc02tUwtMeQ9dow2xBhR
YCVU/sW+ZhLMp9vQkxXlzWwwoezGXVRwIJ2i8UOSlEPZNRubom5Kzivo07fktqETDnEcYqgygwjp
y1qpw+i8EN8c7a1xqI7W1NN3JFRycQQ/KRxeQd0b2VMb6+9EZplrYgK6HfQixAiuSnCpeI8VlJvZ
SBISkvEDu9lEXGCZaTiVDGxGhBNtpjbE/uHLixi/qsIQDwa2EeQBM+FcDK+M0XEgNWGDA84Xbmzk
k+kMnbsdkwtI5P1kpvf47+xNCOFlg+yIxtyASKG6RfIEwahPzQ9P9CUhGfrVj+wSi1ODZk3eSuq+
G3dTJDrpCLTKaHs1ya4yqcENDOHIC3uKx3aSN0RNDimgpJyBBK3F5BDO0Y7CWAsIGXhkVK1dO7At
TiWx5gyzg1ovWUk7Na6FjxrV4lOpJ1Kus5wlBg9Io+b2DOaXZM8UaX37QMxXdyMjisOakXuawUNC
54PMsehHmg+1sXOyOT/h/eZg4LT5cfE9oRSHIqG8beny3GmGoY7gXwZ6bEjlCSJRmCCQMJXf8O6P
0HFgfU/Jxxh7n65IgBBSPNGef7D1PsBUsRb9kK0KrDn7yPDODQ6L2jd3aCOomSKEL7pxGNiQGFo/
SYc2Un0ql7pfAgRzbnp9xkDrPPczgrYcpkh1r9noClAJ2JcxprE6Me1wk24t6XntRCmijRVHuBFe
BgsBX+aCKwNodi+zKvilTh0ToeM9oqsqkvxHkxoH4DXnqC3KQ9VD5IRC9WXWs72tahdsrJEwvSj6
GAdyv0bTjpOkbVlEcKUR12HdwlwiVh30eG0yT7DheGwsFtQATDK2s1R+T1lNRRoXQGAsBHgpbKe5
2Wsw5gPHxvtc68CpQ+sDXry7tykgV07cciBEz/BkpzxwRgfo2Jqi16jvX2zFxLXLxns3TbZV7icB
Q1yO3jjLtrqRMuLnYF25lncFEgaEnnbwAS/rWjAvyDNzJg+lpYZ06p8kRld7ratx3S59l5YtNLWy
w/8XVf05+ZSVqr7b/1z0+p9VPckkitv//s8/fBV8VZcfxZf6/S/94d+o//717eirWgTvf/hiW7Y8
VXfdF9kVXxBG//7z//E3/2+/+Y/on8ep/vqv//jxs0jKTaKw7Hy2f5DSw+ADKvg/Qw1fvlT7v1Zf
ZfQj/5N/9w+2of43fdHfC9MXCz7QRwP/D7ah/TcsGaYnnF/MQ/efsoLcv5kcHXRaf7aPUtbi3yj6
mfF//Ye5BAzphukxr/I8FPXm/xPacBHY/xPYUABXxDBAXpBtAmBE2s/3/8mAyiKFPg+qRcBg5A06
3tkV+iPzhj3pXe+aYk+LqGXN6aIxJF2N1UPV6ME/fWR/4oK1l8yG394DREVTuHAWOeSL3zIdUqBq
lq/7biBNtCO17X+77Oml8Hrq57Lc+J/9EGorRQOd1d7ZKURgyBzGqR82BIUS5Np4+8myt5oJWZHm
A4zmaElGjmd7DciZysSzDkQHGFSS7u1U5982FJO1DdO9tRCDyBb5RYxzsSafriHSYXb4tuCIWBr+
Qg0M8/Us+aOkDR4OJ8ssxy24DF5GAk2qsFZrJLTuyMG8CrDzcLJRPk4HLi3nRaF9/PUHZvyR5e8u
F03QoveEbpumb7u/uSZ8pThGThQtdige5/4mxku5oeOj419bVaXYTxoIIc7NC6KVtd+LMFMNvH+T
/Y1lG56un+/bmsGYnrz/mze3oDB/v5oW7Txd5+SKPue3N5d5jROOacexSO9Il67pupVs+2b8aQze
o01dvAZb3jNWVkfmSgTYRNrjX7+H32idvz4fPiDytCwfm7ePt+UPNzV3RgqowAusyt7DkXsZc4qB
XuovQmbXIcFIl+gIRrus+DvXlQWMBeZP7uU/uTI2UUgWN7NtksP12+MkTWnoY+r5wF84IOsFDXY1
vowepoohb2AjExr6178ri8TvH7fPauD7vqPz+Jq/PTxmCBZ6sEM3sOGyUNRO6FPz7r4vkr9bq/7H
X+1PPlTfIMEM3iqyVcf57YVsbAZ/f0pdL/8ssQ8UWvrdcvdh1P+ZWeU1qdmEzdu//vWMP1kcgLgu
6yZgJd3Wf3vZscOo4ipOy1rhfhrgA/MpP0ZT/eQb9msnPbRycJhnBggjYQZ//eL/Yk/iQfNNw8Ou
wRoprAU++883UmJ4YpZu5AYipk+ntT7tdAo0z3QwEDpDeBwUEQ9LkAH0xX5MdHztdRJI/aSrpyQx
SJbKvF1kiodUy+ZNnI0vvdFgTyasJvj19xvCgKkiIZanmQf001wJrUOAPpLm6osDp7YmSHsozLFv
0UsBdsWxnrpRoJPtE3IpZ+x/sHNeyAcwt7UjPtyivmjCQBvSUjI5BqreybDWhHRUNyEmmwRXxj7y
cfoy5O5YIJBQhfgw7QmWia5jjsXE9FHl1rQKp7zfTM18HQ1If5My43UEVdCe6mJHC5M0KAv1LlZX
6KIgkiLOKWQS8UjHmF7opNbMGlwDzZ3xioOnQ5mNmznHxvhvrtNiY/uXhwCXG5upLpaMoN+u01Am
5oCCzA0iJ/vWqIBXaYPIJ7JvitHZw5O8Op3z5k0ZE438G4RMMI7jXlQInLLq2vn5Cbf31SwYY4wO
s98GrNMQ0Sf8ImjnuwH+ikKBAAdXrZoQ5i2m2vXcL0MPUzD+nHA1u+X1r2++P73zffZ34S90FI6b
f7z5kIQIwIR4ruamOhpEFfQ9jT9HdrfNnF18uUqmkOVeGMDygBD+9asvP/yPqzh2PA4eLEie7fzL
nR/XsYKAgKlMVM0jFKyr5mfXpnYeJam9CEbPcR2pf7N4so5Yf/KytEd10+Ks5JJg+MffuSkMS3NN
xQMHFpy+vDqXCIB5I/pab4p36Q8vWOdZTBPEi9nCWp80FyU6ymi6FhdCDskfjNOgmjDJW110Nohi
18qTTorfCkggwTYRW7ODgsOCvKYsr1oBt2nWNaIfa+zHQBNNvCbqnhaOY18QZWdAgNDBDKUFp6Z8
ZKS6yXpa2rAHIXoyZ8Pw18Hir1AaNpSWulfTg0sJWh8FbhzIWbX2aDn24zyrIO2S76KH1CtizGFA
dO9tMt6LlKqkLsaXuSmhNah7p/U/EwC7YNQ/U22vYSqyNWg/HSuES90CVmY1+ji+RKUC3WphOSMn
KSX2j+p11qpth5R7JQqIl7Wk1Qglajn1kGezMiRmMzGQyePACmpdUyDSZ9NQtEZwKH5g5sg2CK1P
pUlIZDSgPuOUc9cMzstykpFEBq6lzN+LCOJd6S9zwejFXGbQNKMvOcEZcI5/VIr/YJTNe1XDGcv6
e0ble88mKHdGsG+NX0iNMYm5Rr/GWchBSjLCxM2uhlWmYQAjS3URVg8gHWELmnHxjhs/3U1Yn3ud
YjaEqy+2lepfYDHQwCMYqy2rb8jaTDzL/JuM8h2q2203EkTW7mHy0dPIi8857R585PnKmGmOTOO9
U/FqMuRFppHhQUvvwRL5c2dza+XteTBpxmOW/5579LTAMa2EgMrav1h+OWP0Gk+dLXGZgZhelwlQ
qWQyFwHaYziynpjOZgA7jIFHbiY5epuOwy/6GO01S6N9hGmdDZvXF5JbqQjbwCQKCemi+8NoiIQo
OZIyqm8/lFbtWJhxgoQ64tHapnZ/HFVLKNaYgtxDKlMLEpwRNK6kBSs2dB8tvLdrMokkvoHsU7np
c6F8XEyiuo6tyTXQx4EbkH/R5h3XePqpYTWrFQ1wUNgjhBTSdZthM9cI3wSSl6bkOnmNf0XfBUpo
qNAw0RHLTVnhOYfYHfEoVDa5CaEHVaIh7YfRofPCQppsW76kKd6djZPd0yE2YFv7WWttdVt8xUXr
MyBm30CgsKCztZsKq1mAs/YtY9/i2cMUYJT4OLDBhr29SlGO7pvKpwtDDgVDzuhpuWNoo60tAMeM
WdyXarARldClXYedjspRK25cTScfmNhyXF7NJqkZxOsUbtiM2xfdQKg4uLMAKMFcwU/Wqtd2mTQS
IGqavQZiTMi66dcL0fMncO4aGaplE3jmmyunzm60dNyYueavYid2d8myo7KC07ogSHQoOIZb/YFs
Gi97GBrxoWIoIS0MsZWN7tqgjZCWtBOp4ilHbO9L4K1sJaWLnht3OI/6dV7w5BhJuUDh0j2xexAT
RqaknAd45BF16HV9dVpO+WRG8momRwqkK3vDFTsiYkr+rZHskTShAzfoD2qohkfUJ2RFr2qtfk4c
AA1M0HEK1M1V9xqdRzH9LriR43J4QZsEdRynQ85HlOnFtYdVrEV6tllKtIGGWdja+UoSPwI/Oi+B
JfXxfHANS61spxw2dcnxF/nmumnbAQhqu6907aXIFBaTER4BbyPllzbrmmJr2VsLrWcBKqlk8qK+
cXggnZDed2G8yi4H2TxrHzAZuAMHDkyVPwB9sQjR4r12Npp6m3EGsn30JO2E0CJFkDkU7a6RxrlL
MTwNhnwmBbAJZnpKVjW9WOPiPI0YEKApDfrOCqigEOlE1a9BQodFiulF3XO9AaVg6am+fdnZzHda
pok9PX3dqb1NNWG78JHeS8meEoJZgFhavjv9uNJttHumKBpAthiCAbxiejM2BN839Hz3pUdLW0vN
R2DdpElxXBuWVUrxR+TzgSRe+okFw98OPsMG0kTtKv+sfaqZAfzryuzq3a+bhI2JFMJQIPbS92Et
gk6fbhHXBujByTPpe29jVumdO07QvaMp2faOdQEavpOi2WpGcRI+c1v/YM7iQvf+6oRstiGHLA4/
JHE240a39EuZdAcQFtBtELyljG0TVtOOjEmcQw0QNvfZp6HeM0Cc/PxWHwzjDFyjWE2NIenREWUT
VR3ionF60HJWB6OuF8kOrmOiHvDXj8ZLia2aEXvxk7BxFPrlj8mKUbDncs+YhIhTxKqaiRHUMasf
pc8N1KItI5xLHUFNAGPB+GoZxZUjxXl2+8+haTTGuMbZHLQXPfOI3nR6UJ33UJlMlGxsmYPZ/MB3
9FAQzoIxne4cswCPmSIov+I6NsyYGijxK52RsS7SncA0vHa4mju8RlE3NhsFORLOySKLiDZjpr93
GUvIry0WLS4ZQ83MBWxAsHi+C6q13Kt8ZCZU02auop1W/tLWpKz5AgZcGd8yj89ucnMA9exx0llW
dFcL7XVvcIu1eNXbzgLJApd7XWuDsZu1/pSR9Tos8Dc7hucWZvlJzJdKx5DXMFw3AAzjUltsZb48
TUO7+fsJBqzlto58c43TEoF2JY+IDB/EkjhnTwOTAvWa9nwUacLvYVsPOZqjVV2EuMZxgW1E0t0i
bb6ZC8V0FpjdzlmE3wS53oyCH91V4ResqXuiVL8jC9xrnbLSenX7AoZ31Tji1shRJmX8PHTaIRPI
AuBdRX2DIyXnNFM8yEo72SL6AUzdvfKK4YB7MbT0TVIamH+B/XJ7ob7xcKADsQVixczSbus4MBEd
ePXFq60X5sXNJpWdWudRsR9A29yDIH9sE0fAdkEXhUrx4NaVfrVatJAcp6Kgacg30BIDZpeQkGa8
8aOXTFAGw2M6gIOBrKL/zdF5LTeOZEH0ixABVzCvJAF6iZRvvSC6ZeBNwRbw9XMwDzsxa2JHTRGF
W3kzT8q90WIjcvL8vRnRrrSKpbuTEAAx5uIABo3YMvaVOss/mwfQUVOo1fObGJkZ/xfXdLC9287u
14tkzGM29XuqcR65s+29SRNnWVcfhtSyG46Kh8J+T5CkTtgssAFI2O2UtqUToRUiBHm4KPlQGDKh
uvSUO+nzYiQmH0SiH2wzO3Jlnk+Z6V2p+AQMSuqcZHz/aMKTqKI6OfKbXnY9c3PoKie0jHHej1Lv
we8hCM55P3Bd4jBnHTE7eeAmxTHFJ8NZR3BqqDxzT1i+YPZqUOchcrl28Q3J26enrSz2ecZGUw7v
Ofou5eHQrdTDiBpDWeCNJ27vV/0Qtvm0n4B1GZFxW6Le2PFL+MHnF3SzuwkRVhqKOrVT0sw3tvHv
Q60fc2/RgNyzve2wzWI5DZlaxmNc0KbKYmdnm0aJu7pl3HJHLH54JFD8771d3RJcX4yuOUV94n2x
lnMjrJ8oXWXCKy4vylRIuu8iv7vNTDYqgYvEOmtyQMv7/ZATY6sIx/Oji4yowrBKbpEPS6eWR/pb
CHCb7ep57h+FZFiiHC8glk4B6rmHat9xm4L4xdWuzlkYtokFdhTeTyBJIpYtVeJjcrHajKgDq0qW
/d7LVMzOtsgwFxJeNrtY0cRl0SGzvLVe71yB7Ods7ieKjGAKmNOV8s0Dy1GOLZtScpgfJRDvQPfn
fldjsdcy8eZwscbVbLym3M5tb/63ZA4znYEb0hubdguE6DJM8Dicl96xoqOT2iREYrSAkm48UC19
XjZhVfTnxFpkgEeVOhaWOGXyr+jpz9M7H1gIuC4aTfDuttrFwtTYx9rNoo1ra+gcoXa9nODVvOk1
Nw835lNa0nCR+ArsJdkkKzvMHd7o8x13lugwhUj+Y77uJOhX4qeWpOcoNui+SIEdCEO/Lvqu+vZU
AznCxBoyymNlZvcJej4LctieI3DsgtyTGOxz0x8nF8aERQqK8bS9LY66zB2MgLjTXmaC3FyJ1UYT
hOL9xgQFNWH1NaPLyAG5tXwLs4QMfG0SF9QqqOr2cjZlfaQQWTJiP7NrxWacRHd3TLHsnd1oRM7u
nhtpkh/wiFFPw+cUW/hVKjdsGxBuq0VwNjD4eSMLS1blEYFEoFmkz2T5pWntJUmxvU/Vk+etU1K/
MFyJ5K+BeS6QfiJphcmeuRAEGERF6LPaz5OUQ4soDrfecu/3mNX9dCAURe/Vxlp9B1gOj6Zinyqa
bGc22B8cM6UhRPJOyAZYNU1aBuPEEsz06xdid8+24d2FNLVA9CsCYMAEbpMXlzBiYHKSp9IwX8Q4
5Pz47vrGc7YCSKxsYMa6wNj9ECMICJ42BCmcotylnLBqoeBF8fgjHOgkrsaIs3TAzTB5RjwcyPBN
5LD8TV4HQ4TTemX11XKvsKC2eYt5xHSvLHSpShNUzLUxpQvelcrOwUZ8S21o8MZMaJIuCawMcdgb
08c8HDAr1hmNj+2AhVIRfNhgMYuJJ/yLDLxmbKTW/4KGZNCtFNqGRumyW9a8PYmQmbmOa1gSJQRZ
Rv6u1g5L+tjFVA/5bXwc02Wbcq3f5CgAWV2ufsL+rkVEB9U/tVrLOEiQKFrMHUzuscYN3+zm74Z1
NK7/AVMNjZMg8yo3oH52V60ulQi/e2/rE7/IYa8tFBx5+XQZtV0ja+64i/Vt10kfWH314Y5kIOfk
XNAkyDHH5pW5vKrKb8M/9s2Ub0eVXPSs+RPl83bN8usIDcT7mjNthwP2EYZlkRKBKvlamXkcwZF/
Y1lLKlUP2a1vjHL+sRWNBiXlPZntPkm7+mbZs7dG40W5SY9BuP3IXO2fTKZ96QxHr8Z3kSFNYq8g
2Bdx4QQmvRm75NlfokfJ6N62esQNCrdWw8+18/19oai6SDNJqTOGBj4jK2uhQPO4YlOyJdk3x6fm
WZn7Hvx5tOBWTrjYN256s9kQ9ZGK9lPF/SifD45WRruW5meespE/BMgiQo1k2EEtpPMvTay43q0x
yAXQTBjfJ27L5DFwTZEs6sugRRvoTdVg/c/qg0rY+rXEOYDNHRdMXEw+rUl563wtoAZiNo/zjWwF
8cscG71rHnle3svGLA7MAXeXShIJt72fWBPI9uImtsOjF/OutKFQrFA/H71ptf71PZIEbmevOtTd
dI9T/R4B8yLJII90hz22MDqU0z9mctrGfvaRyeHVSDTIVIfGU7c+GTFv4FTE0pK9Wwut23x97Fqc
+5rkssvCfNW1tq5t/J0yXKN5XKCGzeVXhKGtJsiDDVJ9DQnte9Azp9zmtTt8sTuAY2TwNPXtlxTZ
vuch3nZOStHJQpB3duzDJLiTJ0Z5BYud7TpKpJE0Bopeloz1f1v+I1u/deqFjvqp/qFgOA19wsPB
CkiEr8mNN+XO73U5OKiiu3Z2ts8VAoFHL8SWiqCPvvSfvEX3aDIR3CgI1TSmiy1EYG/+v37XxWM1
Oc271fxh2UCruylwxlTxF5Y5rM42LlIDA0iXTBvHoRq+ccIU1Gylk8WK00QxQIuTcgvYJyunSgpM
pOVofw0tJ5OD6yr1ix0pBv9kNQ4WwpQkbSWXY9eVj74NRIohb4OWFzSud1UO9qW0v2eGRqBaavfE
7T/9L/CHfFgLPlHKgqLha3gyCrCYc8z53lY2bL+cRmXYOx18JuBhGPbF5BPLtaoHv69ukYExmCK0
S9zadwmBqHrVqzbsdapaSq2g5SP2eNmSnjUkjkyHc0doKZpkvXwMRX6nX8UOLNf6TJd6X1ULKJ0R
cIoy/5qd7lAWVR1ntyJPUtPJMHd1kNDMm5UmZNlenAm8axSn+ndJeFNCAqK2K7rj4Bk3DS2ee2tO
P0DDO3uI6Om213X86R9RVBOTRFnQ2CCxxryOZj6feIcEmWOlWxijI6Nk9FP0gheD33BxJpplDnp8
rJ/i2rpqMxugOl8D2LgQ0zaFtlD5L56qxQUvHh6OWT+YgdJ5CSaLB9in45/YG8yzLKX3i+vaJKXp
ZUkYmkdlYWDT1J0CT2eDA/zBwchIx92LRJy8+/yjBzFpoe5SloE6SlaDOiS7qECZyBVFgGGxMXjK
Jo83ppoUMYkMBtIKQ+aYSyo031hkn5HX28e86na6JCiF5/U8ZLq9g6hdB4UqXglaZYmdhhpJggC7
6mrDdSSXkZyjQVFKyRKYTKbu/bq5DtqJvH3XeF/Uqak3LOVq43DMBx7K42YcAa52cVmHmY3HGh3m
KrVFHusi/iytTAQZl+VSM5eLqchetTYL4giwJkHieWcPRrMrogWqnK5fhDvMZ+Z679i5PUXT1V9W
QQdRgXWV07gx9GQ4FLqXbnNk+aOEBry1Fy0GcLAZZ4o15tJut0J3j1wk0BVipNpsnvkH6KkO6yn2
aK1zP2O9W2XIilhcS/k5l2g8zZgiDoOyvlN6bg+dJa6W3j9oFIxp1IXq0IMJIIaZ60XBUj3iO38Y
y5LGsIyWt7qLJCWDMePJVB7stuEgzUn2OVX6xe8RZbN416MBrVg0zgYKyi4vhLvFWfbdsfWYbHDn
yQiejk8HA1ZQ2/BFrfzE9trdlrVO3p+On/1gmddiOhtjRMA06nBaemFd969m3LYnV7mrr7HF9zuV
6wi9bwcy9bJzGkgn8kgK42mhnQKrtK5QglzmXPfp/4Fg6ccXvRv0E9+bX8ifTLAtWwd0KxYG5YAK
I8IS1PqOeJe7sbv+YuZg3mqQDX6iP1mQ5KYShmhEpfW27JAxZiJ+cQsPJhefoOXnQ2z9/Z9rk/gk
Xs0yCqh4hd2HzN8a9GSvdz/NqP8MTv+RUTpVRRS6pF1+mdz2gzjPa6YLKufTcser5EP5HEgdJKFt
FFU1SbSa9sg+5u2Kf0647DurWssDkxcIeukzkfDXBrfrzOvyqKrcxm03PE3Kxt825O/Kqfpgdii6
SypsulpAdooc6jKae8GACqGPBSCLjEgLcV7+4hSLz0jeF4fHIWRZkm9hEP9Mc/xCAIogRvqUxBC7
/AZfULdNIYeRgetpx8iTfyzTQ1XiN6HWUdvUPdoXboY8GIrseSrQ+6iBl5s0q/4AEPuO9JTKkF4z
ApyvV1mfRxNb8MxEeKhsxM6qpRuY1eVf6XavhqkTWQOWgAYdhz5Zwbl1ZsIoMb5wvo6d96nEI7XG
25rPnu6K5CDt/nVZfB0eQIMfHO4YtSNbTfMYOGxxpJtt5sbf/qQtDxyUzypggcXk2PPnrjOHxIhj
ha0+34o0D2J9aYlXqBWUwD224PydHG4cnvdMlvkRBMyNojGaO2rSwbk36sel5cqGSR6gj9Wdot4i
Gm3U22jRniwTIoDlgXfLqiqIKRqY2QMPxJN36Be3JPGmfZcxHfFwfBUYOp8qRqhZZgSjukYL+3L1
vGKVxj3+Xhr/t3TzJ2x/6yEKdZBTu9b7l8tshOXFUy2JdEBUsP+B01ntrXu+52Q8U5fsRMc8N7Nr
gcAEmc98X0q10CMk6MaW5QPxts3ijVRo6uirvmg+BiaAo5zMR0T4cKKRAucpLKgM9tvWU6aOGdZQ
SKPRe4uZbiVhLDsnW/5oOTH/uKeVhN8aqqABBim+WaNfoTMm/hkzgdxqi+ViqI+2Wq1WCZ1XrIor
gjEzGzb/o3j2TT8+84S+uGPxyov3n7BtgDUWR6BH6eUmqR1xjKcWKilG5qHn9C6QYpGFgH816lWX
DQYpMHQEaKhsNnGUF4yCra2GgySqv8/Mdi+yl9qd7A+cl7xjSXR25NrDvCs+Td36x6pGsd4hwmL5
8RuwzGffjx/bhO4J2kOCLBpRIiWJ4Squ9oawX0BUmcD+f31/fG1cTW36BsVeCWhysD4DOTi/mW2Q
Xgcyv6MV7HOyc4EKUARuyWI0oakH8AIvjGjTsnYLuHmynOvwcML/QDsV3q5dWLXOFOrychrUoTmZ
wAMZwME2xMUavVigeiTFiNmjJuUw17fRgfc0T9AkRroPobxUFG5Ol7RA5sX7cCrEjOYQUW1Bufb+
y2ZIDrm+Zqwv6KTRpw+0eULq6Uk4RGS9yb/ShXtMVYJG4nBD83tp7XXZfdkEDnbKzTpegiSH8iaD
ouABYoXCPBdR4Df5fK2oxuX1g2y8yPeIM3DvISa1WhEKYw4p4mLrNSCnVG2ehYzlwURi1sGjvqOs
TA8Jbe4Ml0hUlziQ/qkN6syRwlyYPAOR82L8J5L0jt243CGba0HKyruIzPxq5OZDX9J1asK/yKX5
QqUUBi/09oe4WJDE149V6Nq2jv3vrsbAXjovzjSGTcI5BqXqnfjmfOwMGBHSKaA/34eECRwPtLog
pHK+WqBQCOZDw3fCZOJ3OEXTcRxLupu68bdqyEZnCUHSwqdd3KvqVxvcnVb120VYY4hIMZPCIISA
Ik0PT65zT3bke2WJr3lQ7zImqieH6o30r7bpwdHyYs4Dlli3fORmmbiwn/qBN3fjmGpLi+B1XF99
GVVnkEq/PMJsATxSL6nuhsmVwkXQYvqjTkvOIaMZG55+3iT6+NJnMFb8dnnqKgRDB4uLMbdUpiDM
ExasuJsgLMZ50Kw/o93WCEeJowEvt1+EAF66uETsE/HWj2JXZYSkWqJeSAAXEtcsEM59yWrfirpP
YYtvhqkBbtb4FhnzG9dO2hs83OmexhrRA2BlZ3+NkuqFJHq3y9hkmhePRApO5VzvSyYMYuK8zkir
IgA23V4uj7NSx8no9G3rph8e9WwQAzaLxKBpVMVxSGj6w0CF7rnkIQscH9VcDlxiFvtv0dcvTc0f
ODGX1yg2H71IAyVc2P9SGandqLOvI0v9DVB3tS7nt9lvPqcU7Ig3vIPyISTmEQVcnL3q9NO8aPth
FDAZHPcDyBnOZjYBYJk3umVeEmmCGrTq0M7874Q8oDuw1xcZL/0lHrjHQgdjMyBxOrgQdTX7tajR
ALuGuZoOGXYBlfzQe/ruLRyeYkZUrzTvU4+mXdvNnyUJIF62+Buwc6QZCbrZ9Lh7Ftl3GQ3XzK1C
2HoHHAWPlbV8ytHx+QqXJ0VtM6HZ1ACg9tD6uOW4xtlBqXVnVdGUkGHY2EEDoJiBABYqAAkrTWy0
BnNlWVjtUQwTf4yeOpuIwlDJiCYzbAteSgd4xyLSNfXpsBr/YiG0YPZjayuB6XfAAUCqcxVN5796
/Nh0FILPiORSs48aAHU8AjCFBIvb8pdIWXo0Kg0AH75cpjm89jkRlCwtsFQBc0F1askEF8mXk5m4
HlreFdXgkJeSBDlthXQ+B/HYL6GkJIQvBtvLRK9ehc752SlIRGNV/jhOtC3daghaqFbBmLLP7NcE
4IKeu2UDwyasp0Ok9U6uDfq4AwaoFtgFOX+30UtlbCJu7NgttmpwL23GkqaWvLYbpqt8NNbi8geH
jqd28M9qMO9NFhYZezxBNwBY6DvLHOosYDCSv4L71howISW//TS6Jw2CrP1AqcnRFC9KOO8sg8Yw
jkuikizptjQ1jltTnToM9OS+1TnWCcGVgNBc4zCwLg2iHL8LjpNN1/OAUOu0i6rqXwKypV3ZLX62
vKMQvk7MTNcJFjeQam7QOY90vTNH+553vXoe1J85Ietfj93NmZHABZSYPo9KypAL55C22gOcos+R
YrBTaTxq0nefW2SIpEt+wTWmu5wGKiDmCQCJFzLL04neKowaDndD/hURLi5jEdjCpttAtgHK2s5N
ptdKFzlnEMO2qZ51vTj7zvhoADWHOldAMdf5hMUhdd4KgpJbEGzk9pnTo3Wh1er1hnrdKpQaDiUc
SMXeiHJiKjDwQKpm26JIefb0rNi4/ST2VHt61sgIXqnXJIq1TcOXhnSNyxyaF6yACMgtPU4HDa4z
p+S874b6CvMlh+ckf4DnME8OZLsy6u82S1NuMqJ3BF0ezGFkGYjI00te+0lbhp3UKKktarEx5/hY
AeHKR64gJkIObLwuBLD4ok+i3znV+CYzN71QOJTuesWKQO2BHp0peATjJb/M2GtJuvqwhNT0musT
xpqWS4/vHlyzPjZlfyHkCoRy6tVmpC2Qx6h6g7h0jyMsnJZLKLH3el5C+N7/z9RV1q8m16/mMj/j
7f3B5GdxMDRe0KsJtb55pQXMCHMrJRetsGpAEiqM5IUuK57FnJ3dQCUa/oXycxl4FTlp9BbFyMm1
fjaFek7dbNnnZPaJN7Ybj5agrdUKDFdRSEy2PqTNKYucN8izm3Lm6IqiTyh5SNdrjJuMeRGmUHPi
wX1sDfOtyAgojwWvmjyyAOVnAl3WT8FbDRFpRXSBPOZoiCSId0AKTE27tb92a1l8/1yGGTo8C2+T
UxTBYyL4Pmrdc47Gjfa67gqWp8Jk5WDm9iX2sc6YdF1XI1Taia3tzje10O6TB7Pj/9eC+rfNKrwZ
BnVcDd/43NPSnaG5v1WOuzK1mi3EaqoWNfgsGRYCs/fqrSpxkWV2m+x5vTxVVkz01qO2UfKzTwQb
DdkBC+VLCyKZa4wbYHj/KLX4qXTqdzJujBKTwda3GMttNDvooXbjM3mf/SyRJyoONfTKWQt8dwwh
1l/YbsE/S/ozThOuJ0AwSicebr9tRQyKiyKugDrAHko1CwnrQEf9y1ioQ53hJbaiQawRLF3r8nVH
hsQ10dQeLbOwA1HPcAQBAefOPn74LJMBVF9qM/tuSzc/uxZEM7WP+uTuDtXd4tUtJKSRinPSlPBG
XdoHSrdUCNkq3RVUprIxgLbSgxccbXhGconeatFBWMbtq9uotgQRfkvR7Zu5vPUqeVWdTeJdeHJX
yWs+EPhMrW2v7fTqPOBk2XpLuxYLLO0m93gF2yDvkTXOSLS/+gLzwOnMB0avvTaDeeEFmwKtT+BC
j8iblLQQK/JXKIU/kifHiTrp7Fmb5jT3p6UoP6k3qQEM1H9TourE8chF6nQfLd18G3TjqVnxYWsN
VKpBAkPnntzx3IomCRN9nQ05jQv4MWyPZ/Q4cqzwRpMKNJ4WTlEFaEmmfGcqc+3LVM/LPP0FGlPi
X8FJEjX9rSnbO8m+9yH29yXoaMTGkWvpWAWeYTwulEWWRQfhVzg3hcSzQW/cmNFqCIKCUcS4EMwx
StlHsHSxFqvFrH2i6QqNIjcwv4mJMkuyY/zhCMx6PvPYWolJid2umIpjiR4JBaX4dqeWzy5R9FM0
8VNbAtEoR4020uIPQhZbyu4Ko+1vXrDJMiQki55NN6E0caal4AfEw5lb6t/Ia6515u8M+HKaySvX
dRjyPWo6E/+o5Os0zWdXb9gziwrEHEVMQ1ljbdvjj4DC1ffvAosT0Vj71yi1h0W3/7oM2nZ20xO9
P1OL9Ks4D7e9qr4G65+HqL3zWgtDNKRNZxiNQE02lz49jTBewMX3NfdjyCjxpqytbvESQdWRYzlx
41FHQzfggwxk2+9zy8W4BttVg1jCyU6PoQGiHvthvFs0awkFmN2p6ABCT9nfImN89HR8FK6j0Gnu
Dnz1k/HsoFuyOWd2nIYu7MD7iNaMX0xJLlDX/FvKchXsMqJhZhKABhuIgn92sRWGanEA6/mgb8Z/
Wk+GnY/xPMJTD+pI3DjFCk4/+02xf4Tchzhvcr/O4mE4yRnwvSXfi3mMAOUt73bR/DHp6cT22vlb
g8cp6xnyuyjepr515EPVLlmzZow82nNNQElmx9pJ4uf1pjGIo+KVwAvkoli9Gn7K/65V1FxNdyPT
zktvy5chRSVXfvnQalRaFsa54ugF4/CKfwfucZdzoaU5nMbK00yF3BHb2HOXQQjtbR5XTCmXFLVw
Y/ezftKW9w52PYbobV3edFLVYTbW6cWZoSb4nWvsPCGDlOXO0Khpnwzcr4k/PmSd9UM/2Y9icxkZ
eJorwIO1cYTZRD8rfRG+h281LstQ9hORam3BxuCsDoqo3muJFnatMdwBKD0ZHBZyINSZp6gfThda
hXvjtvehxizE2e6ftKo+lVH9hnbN4hYyR9049cWAxhYlxkklSCyLfKQFlskmmiLerFzz8Cby+cwf
NM4tW6Tq96TnZuEvTjCnWzFzm8ZzJAOrzh9ybt5121LKbGrXASEnLg6Jmri2+9/98NOUvvswZOmW
LNWTdLpLSxVWlFXP0CVWCgR5dOHzG6pAv4x+dB2FjXbGvnTsDbWPEzYZQ3rWqEJGdbCNoBpfUsl3
ZHTQl7rk6NrC3UxADBh44W/l7kCSFRduXll/qdZ04DrzetAThHvd+Qb7io7FIbzB6456AXqFOmjg
Yp14zLqFyyjiRId+B+DAVIGSZooNiEpbb1gfkK0Y5vwtUnRJmw4UqNLFniKdD6b+5hkFPp1b/zjX
6SoD6kfUJbll2yGOg4moESePSDLlGcRYHnJY6dS791S0gzwC35g+u0ZG1wFX4wL/+yFyuDOx8g4A
bbtsvGFxiISPrOAPd4oj9ZJM8nUpfOPi1S77oQbErOGZy9la/6IKtzzSGEZQxPavXj3418wcTjXo
2HM2Lb/EDtNj25Qj0H8i2IxhZwa36Wxr0xL4Ao4zMxi4WI86BI3s2otCT31kwwbKP7dXk2BAw/mN
zm+Yv+CczhVGojMox/ceAs4+o1r3kti1wrDVpFTYwVwSVnLXiz/LkGOT9iA8MqzueLUSOKayY5PS
/o470n6YITSv/o1vJ7pDdf7s4aGfnCIJoO/eY93nZtN+eQPHr64T9O1HlgVlRu69j7rLkhgIrTnA
Su5tRHcnzcOAfFxcQ21hdto7Pe/BzgprS3tYttV4hQR1PKQX2F/0eOX9MTHsG0YFN4j4NSC11i+Z
hgCKRG6D0Pah6r34HaczHwPlhODXy1mxE1RwiaFQ4IOv3hP9FnHZ2JXCs06IUzvNU9aaSvirDFZb
82jM2wXaqipxBuHHVZB/TN4rqX41M1qc7VE89TgT46p/MPQ/0Ha4rOumux0dMmZtzbkzNifostVO
x3K8bbnls0zg1VjryFdDXXzaDLppwgsZgz5dOx7m6WpOLmXkhG450JBWAMbWG7Ul8/ks8JNsQbA+
TUY08HNG+dlISdyQOoiJpffpXkGI4FDmRr3WI5gjUmcJJJzZe972Lv+sxGXt2Cqup0Pmv9KbAQFS
VP2xGLW98PCUmPb0NknogSk1cTCL3ZFxX2B2crjNmKXAWAqTzoKY53aF3FEJGFA/CZ+cKoHQgXy1
7YRusQvDnZ7kMT+RngLa/WMr3GYm81MFx5NXK/ZOFXXHlkTSthFHtM3ybAh5Ga1lOYlVc7Mt42JY
JSoo0HN3NXjBhwwq4WpBt0Rl6OJluTUR+02JOy9T/ETT4O+w6vmSt8CQz+Gcjv6ly2HHJAiR5nBI
Zv7kyWCVe5wxhzxP2AhF6rmbgMyUVYLH+jiaTBfdZG/RD6ejvXhwoIejxf4um5W2ExPxlMps7i3A
RtHSM1Rqbc+0mfP2W3QsQGy7bH96JWmGzuPklKZMFGE4XQmDEHifpncRd40sbCdKFvAJeFCK0lXy
6kQYsbze8EljjMo5JVV3QAZG4VEYcoiLZriEdEYxQvIst2CvUk9IWYGBlvUTsUGi5JdfrJkOd19N
JV8VAAcx9DZHcCrxjqRnzraroy6TL5HI8ppkS9gPM+BGk6tE2tpZ0Pb+kRoPzCHwCvZpPf1rB3vX
LOarbuRPGXuBvStQ/GRWr0d2caY1CB2vixkA7H9ZP+4yYRNto48Ji/FIQbDM7uQ9tit4Bl/Spz0J
xL97rvnET/ILbSMcfvgYI7t94v7CgGvDJdAqfOC2xSNmPkR2tV/gcWrcjUNjeeQqXgdt5doYpzhn
9SOCK44huwH1m+oXlKQLLbXcVDrgjg4AbczqxnFRX4liYSYbzpSOVEfu5s/U8LpYssEJ2zkDabM8
mTZVwSztsPtpbGbEfGN/H9h2uvaPPc6ELJkOqpPwilvnLqxtzDELzJoDTrNmEaDC0jtbKJhdnYJ5
EJ975bvQHo2VC4nUY6bZL21GlDJbLRRgjyxo9cuJmR49PtoMX59w0xBsMx6x7s1SPGOVbb3Birn6
XqTf9qaLuhqPzhvn+r4atHzrzG6ySwlI8hoNphSfY5LY7R4B6NHVxvdCJlASxvGUSuehhRRqJ0yB
hlx9uQtWSTqwSXErbGhc94O2oTzHbj/FQpkEu5RwIACGpPJb5iWsqdQUcFtRMKYO24XyiyMLdPy7
4KvCeV5jpsMh9lDE1yhRkntF6Dag43In+i2n5HedoKeCmyKG63ifCUxdEWwT2m6Y2odq72TMycui
PdS1+bFg5vdafz6M2DXIiLInYqcP7HTMKAbGXjSYxjEy6FfDb03iM4EXSsuVBVI0nyj9MEH7lOjt
8HrTV2GBUJrjR6NsupNp++85u0tlgTuLV47TAicLe+jG0luSqL0C0zZbHiGfH09HLRAdVnJ/+Wg7
9iLtitpyHBNmFVWNxIijU2RZT2af3gaD+Cnl3B/6aP74NnKL1WFqNeNSO1qW+zBHtuRLBGPR0DBS
tSjGPevPUfZ3+uymS1Ore593DbtIb7mVeF5vZpZ/9XgDT///O2+tp9AG0MHj/zNdjfl7sAUBP6zH
8Ik0vqON+zGT1jvlhJLugPuWAzBukKzrU7b4mKBrd84uscb1YQNxBoOf750g+CTXwQB4NLQwRJL0
0VklTZMY91ey+jR1OLh+Ac+k49rT6brCuubEe5I49mmkJPtKOANacfbZeUw7CEpVgcf9p9L7t2ko
9e/Y7RnTdPnE0U+1UT9RHWOxfBjWKhH6m9TdkA96HRWXQcYPDCKUb1Ay0FmN/2rTRSLWUhJ3/Uts
xtc076pz09LfMawlJrTtpsQrWHQtYOZTrz/DcwMI7+XsZtTzZPdEnlYcqQd+HdumsRtFWrBR07ww
Q9OBbItBrvZoenVXlbQtAOdZM8NFKjhUrKtdpm86vSw1JlfD+a7XvpYOX37RVghvKwyVShe3S4zt
VNMYD6skCSBV/Sxu9q/2+lNeyQeXnfJttAacinG860l47TyDdr6UxWqasoIpHhIcJMKjCNgvV6fp
ZPFQJTCbKKORaymNUw07HQdWpJhsZjWwfl8rbFIE6wdK1Sh9NZJ7vBbdyLXyxnOd4hX+MlsaAYM/
m9iGZS2qO5NNzry1JLdBeg3zaPNRO2Z2RjOKYDqbzVMnfLpRtH74C5f/YKx1PA69POoKnPPqruOj
8UrW7XkBb+OPaJvO3MKacN/6teTHa4YbRqpDptnPZoRTpHEYKRbZvPadfU/MBEMPnUG0dR2aiteh
UNvJt864aLRNEuN9qIsKCUcNW9qpPj0jo7d6rSSKrLcEjQ/UizUd4qord1wkWMwvmBpA7Zolhhj2
XQ1VR5jZuDzwYXJM7CLroYuwffETb3yFQdTiWBAP620h5au37fz6hD+KZaZJRwNFKaEgxhQqE37k
Wr2k1d55ZZrTyEQDIp8/I2c1ICoos3xyaG8qJ67CgMc/1takbk5czDwj3TvOr8KzbPFA5Hj8DhW1
DJGI1yct1q70QgPd0OwLFRjc1sfqcZkgvHvj2NyamdLCbMy+xpZvwJaAkTyy3I59yBwTi3SNbDWk
SG0ryuaPleOB6EbarKJ17h5mFnkdu22cJdqDTDvnyIq5WBux4DnrdOL6TNw1N4zaRRtp3zqM8R9a
lTe7ZWnak8m20GuLh8Y0CIis/Vu5zSqxsO8QKTzMW5gkYUxdpsY5YYAT57lsvxIelR0zL54szsgI
4g0CD07xZbnXmcc+xSUOU/KVCwo97gPqD8L/uDuT3ciRbcv+SuHNeWFGY2Mc1Bu4vG/UtzEhFFKI
fd/z62sxL+pVpiorEm9awEXczAxI7k4nzY6ds/fa0tPxRkgm481wy9d6Q7TRp89s/MyA76GDardv
rPFuHLlta0oCDp/jQpeXGg/uW1ioj6FjpW7rRlzLvmZCPlFwcIa4sKfNNwQfe+PaNqzXzhrfq2CZ
rvhG9hAzzzuTFUpmu36jytPvMf8w+JV5GP0824Ws2WfsL+F6JLsd+ZJNMjKoI0SJT+GSzJzqnuNM
cGbMwlPkD+iyy+CqNWFci0HsS2tyOaOoq1jjm/Y6QR5PLdq7CVTLdmYeQx1UjqdpargvnfcIoyLP
opZPeJiw4NAhsQUKMxgTq8lS6V2AG598KSYK8yB2vpjwNTLK6mpw9LgrFr5V9FiZ7cjWiTqniZCb
+S4nWeWVyCMN/51TXl+xic2bsNcg6uKQQFNylAmb6e4oTOlK2AN1JR3eks3HJwHz6EsPuVsNF8Ft
5EkXobfuwvjWjUr6mrIBCTO3QGSvLOESpNWRqSkKnd8nrnvus3a6ErKb9sOMYNyc3eAwzjj7ZmuQ
tN8pJKJwiC/saKc0UwUPAsdX1h6DGSjm8tGz4vWQ+c1JBINalbMBr3ou1CmEF03fo+rundgmMZ2A
1IhD7ZMzO+Jip+KXg0r/6M9OvLFS4w0YrHkdU7vibB44R9TT0bJrlihgbaCPr0y/ZnIy78m4D8jS
A3BX5ZnPoJB2t8j8/qKzqr9YHumRFgEh+9K34pumqhBZhbuQ7AmExqI71uTlZK7lH4lNw3taG3rt
ZkwciGX3r9oyT3amR23u0dRaJXWTXovyTeadOjOxr44DRiCvS/uzHfnBuZ3TUxx4d4ZDxoIrm7sK
ifshzST1QYADLQp3HAbYcqhBQwLA3moteFqy+qbsW+rxNlmnXs+MAF7wuZXJ24gV7iB9ol2UYArf
IKdaB32QrAXK1tH1AcRZVEZ+4Z5Q8vWUNFZySH7R9w1Ro1avE7E8D8aFGFp5bLA0c+xEp4EZFJFS
7X3V+JdvEpPdyCC7ac6SN6Tb73/wasdpoiVlpqCG5HBbpnKEXR35O1W1zL6T+CKDBAtTwO49TRnn
kChYh01ab5uJATzTQ8jwjjjlKKhx/ccJJ8fROxFsk8ASKXqKDpYhuEwesQ7kFEmzi/dWxwILf/W6
mrgjgNhuA7SESDvhJS86YT9z651JpOA6sZ5h9jecAKK9Zw7HMOvSE7nxb20LS2QkdKNg/HIxPLl3
JhMbVvM0mBPExKWN5mbJ2R7HH3bVb1xlomUtzYaVALcdp8EVrVUgpW55O9c/qUJp504Iv0IHFSq8
XK+Fo9S2YJbLcnhFRs1xuIofqj6/lzCZYavFTBgZn3gJdoAoZGuwONlMwV3RspNWcrBPNAtWPS7y
H4OwvjrHdrZ1NVAnUE711w7a0qU5fEKN8qZc58AkDPooFy/Mpi2ARXjXmvc7uBhXm+ArdMCgllTD
JuAD3XCiZsbxVpbOI9Sg6zZeYrokqlQUaLRrnRGsIyVL11SfDkkoYFeLTxqDiUGLyU4mIs1cCI1L
dGMCEthCX2lGNr0NWSx6YCq2GJDtKqoY02rFHZLm1A1I09IGHYhk9iXa/hpQ7VPokf9eIUIeElws
ho8EL3WBB+gGN08J6bY2w9sKhWqPCQecpvqcbevGtOe3HoteoKIvq1R3Qzusytr5EaaIL7zJfXQw
q3jueK8KH8969HMO/fe6ZqbIZKtc1RJdQNv8lNbF87ubeElQJQ+G+Vc5/JxVcUeU348Fe2HU9K6a
7OzXPdeGaf2qrdrDTBRFMTgHnLeveoq9VW26BAY0/mNkowcCp913SbMO0QiuLGe64zijbdJUQnEQ
wi+YXq/tmpGSnf4imiVd3PWsSqjTkekCWZzOFmFz61Ya1io2cAko06G9MrSveoCMvNw15oz2fCTc
YagfNROaGTVkaUHikVN0xPyyT3Bo0TJymcagiq66dsNZrL0yiErbhCQZo4jZIEhkv/BJRI4r2hAG
kljymq5yZkLrwHT0lcLr0FMB3Sbh81jPuDs7jORlNqNOwJi5Mjx7Cy0wXXPcX0vvwS2gBtY2w9gm
sRbMgH5wj2N2mCqL201iCcvtO9gS19oGfzwKunJlbpcbiA9LIM3acIJHWXcVsy/i2Hp9NGcDxvoi
4oRCIzijAu75YTHixzcCwt8eFdMND4EI2xuxm6LdZdE9pJizZbjyUM9xSMHdmQQDDOEd0ShX/QIp
rHJnQl/WppyDyTPL5+IJREp2SytJaLFsnJwFmaJAXo9ujUahigg7Y03OR0ViYfBVC5r7cD/uzbii
InMNitT43enRFJilWKoCYqHBUVoHKh9sO3uOpfNyDNUnO5yQ83OXzGEQbKUztI/5MO/nsL2jpnzu
eGgCNKbQCkiRDHOL1E0AN1fNNLbrgK4Up8K4pK8K66BGc3qxhhHfFXkulKo8hYDuLQZzScZwQhNw
/crx7wqKT/duBequCgnSyRLvYJstn2vMjq37UDGDPc6qNDNiLnnfLkK5jRugeMR/YPQrVj5cYtAM
SnqJTNr3cRZo8v/GswKtG/2qmuRAWxCvoKIXYHs35gj5yIYSukIBeOsiVLJaTNBh4T6RdU7L1tWb
ybKeuhEFUduH3VHgYblleHc7GNNwVeLLWbd5e28ATW2V2EYZxNf5Mtp0X6bxNjzyXW0FHg0i2tTG
NbEQ9wdbtQ/NOD9a9OLWCLc+PIUoR1ZPfYPrYlD0OYb0AU4/WrDS3szs5IhvjEfWM1KJjOBZBU2C
DFigd4/IKwPhPbPCr1xhfHklhz06Be+dyE4hlr8or27jqj+41fzhudNOoRiFNJZ8iTK7DrDy7Bog
xJUw8EEyL6s6fWoZ0F5cJ7jR9JT3EOKvdVWH1wQpEWMInaTzXYpQekYn+cZAl9p/7NW2h5t7Afu7
aUzGQKFtaZrnvOG5dtrz2BO61t4Y0Hae0jaOybxnTBgl/HAcLo5RB2YB6w2FCupPyArCv4mBCVec
MnZdwKVGcPSa6SE5m3R6MT54cNOzdA865ewZoj7qFIBrPtJ8sirv4jLb9Tm3cWrS4mTbnD7c0nyY
UiEOtBHfq7DeEPaXbYLRQqeHqnlsh0sfpI+y8PHl2SNigUKVZyvN5uNI6s0yffuMg5yjJyM36AVw
Xx0mYZa9i+vK5LlZpnQo6nqHgMqKE7oUw3iuULSR0At5V/Ethd1wxepOWxS47z0fdSv8pWjDs3io
6uGGPnHxaAEPsL0ovon7e6Ed/+g2GffkkgtE68o+ee1cbLUKkIylxcYhTvpZ+uaHqD0Sm4LyyUah
p4jm4SlFPFIlNv6tSBEtgm5fRzd2HmQ/BJSVtQ7t7FCOGTEhSbrszeKY1um8H4fgtlQiOhLBK8n2
mI5zw3cBecbeRTbHPDJS3DMi355B/I2nnFMwyVe6DP0+aAEYl2nB1fM4k/TTzNKKIm7BUVLTA/xe
4Ueh54DegvbQJMcvFYtD56f0eASLJzqms2y6DQkh+7gzIQ0aHVxehpiQQ2CLowhQDk+pWW3ccV4N
ogaPQXTlnjeM3gmE7V6kGckkcW9fT6SbE6olfsyQcR3APxDKZ3x37nQeW7UHgvaBRGJ8Lt34rqqd
D3qS095L05eAsdBVYEbJMW7k3chifVKe8TVa7Xteu+NlHBu5DWb7gdM8oiQzS6Hhil+uxemkNQvG
W72nkO6LxfGM57tGq3BqZLaOWC+wx+nHyZXmznLKnaxCi82kjy5e5j4bvR1eB9P1uEhsZOnccP5j
l4uLET1BGl+z2ezToUh3bbnEnS/1MZieATkhYWKRMByQDTTsRaLAWNfRqSPBq6t661Zwt2/c3HU3
unUxikfpue/s5N9/5JwBmI0bw8p0rWSDfuqjRpz/4sSpvU4Zf2OvtSF14rZvkcBs+qxIH8yIOVxZ
ntqqm+DpPSYZwS7R8gfddjOrprPDPbrHxBVuOt9nn1hSWb2W4S+QomhdK8rGMmlQiPt5e0kabLuF
027Hof40Eyc51tE1WR3YqqrmV5i3NaYbGjX4chSWqnVKc7ar63XNuO4xt5ap0aiONZExGEBIRYHr
0l4nbfBeccvrPrhSlkKKDcyhKxJ5JbX/RD7LJm1wDBAXAyC0WERtHYujp3ZDY7yAP4pi8Sa8OmGY
TmibYX7gs8wHmjuqFd62txukKNSXWUfzfgCt3JAhsCJms8f33NUkupo8DmJeI/CSvxbYOzOBExv8
ovxV06+sV+5JRQGZ34lTb1M4FHj3VX/rge0+CExxVijgU4f6zlANx6oudHYJ7QZ6z82tiXaMMDfv
3jdq7zwF5svyQNO6Hp+7xkE2qZvd4BXBxXazajf0VMdphXLHf3N0cDd72DJTpnIbT5awHmQaXSwW
vAxfdBca+mx6Ak2fSFHaQ2gJdUZHA9CFZ46SKDd29hyTD2SD7GoMcIs7cXMZZ3x5jYw/RM5csIF3
ymN7QjOlT55CjDuI8lYWyHJDouWYAZVQmGqDnjaknC4PMGAagGSZTp4N1Ji0wNMP20weiH7gO4X3
1xJ1ZUscjJTRT6M/RjuyoT76UicHydcI5xE8syWJwHIcppitPjZM7amxu34LxsG+ihplH3RyVKS6
D3dhdE9NNa35RKi6fNc+mYZz7jgp4zR6N8OvppofZF3fhvRoSyIUaffwR9h4W0SQgLWvcq/44TTI
tTWijqe1oGnQZYFxQHHZHQoU0+6GKs2/tWIEb0BNd1VGEy2KMDkI5ADtZJq73PkMiPlkqPlSYGLZ
aNE0ODzFKbBQbTcuNoCQ/knZ2WeMDf4t+2ZWKeZIGTruNkzPkZnTwHlsIKvRSoyv3dneuy4nh9Ah
zXVob6tgQVlNC4zivaiZSbSLUj5CexyQnTEHPg+5NKtbPdChBkEw4FZk98vLjR+6C23m0Sr5GwDX
em/ZrwyXKTlye8Pk+ysO0Zch/ljHlbntioECbORDkGvisZabV4VtrieHirPCncaazFwgIGErvnFz
B9FNCIfKTIDv8bt2IghRi7Hwl/J+mpkoVCMpg7awf96LTSd4K9DScQQ6QNtEtBRVjWYYGvBLSabf
NVWwr0vmOf4A+KSeEDnbI4CI1HvvNQieUQavzYzviBiCjCOM+5pJ3I3+KK5gvHwUkULzOZ9SgvRW
vdsBRELxFxug7a0Okypg9QckSBuv6j7hjTF613AlQFE4TTow2caHOdX+VxG4t7VMH5m5oG7KflSD
itAzQoQgEgvtAIevNHT3PeCGq5n5EiXLmvQFjiEg4s2GIT/RfsCC1lTmNPV08zMuqbngbcHf9bDa
OS29Quuu9TnP+jkjlkAwcY7YxUuXk0vJelS3AODGGaW6zla0BOiQTs5nk40PdjFx+ORQPdXVCurQ
kulTvAySJW5yk2IVhOE7RWI38tcMgm8Cw3C3IkQOPJqsXjicrvppQmCRPs/mVG/HmrQ3i1GbnXHO
yKFArRqzh/RXcZJpzeymNbEQuGhDfSY0OP/4g9ifa8sLz0WAqC7oISfGXr/Nov65B34rS648E/d0
CuODR5+L6JsgnkdCmkgyaubytp+XH5mgIdtU3fgqqVrblpSjrhOICKytxWEmKFpcwiAhJW3jvjN+
hV18lkBfgRYPZvbFM3PGnA/QLIfoQv1x+T2H8w/iZZFOQZEfPv/nfyysZ09YtCNoN5sWTrCF//sn
QHeI/6ksw0rvel+NG99rALoB2utl8MFTfjWRi3WFWAnV3gLAakR0HtrmNlfOK3SLz0WpfOWMSKCH
2jq61N/I2Hdm+ahcc8mELI9Ygy/oIKKrufhZhMMbW+V9kvTQsbPiTrTtBhoKRSJSBnYWr9Q/e3mC
zdn8A8ZYqv+b4coH1Y4poGKbptTfQL8zayZZuaPeUWmnKx9Y+4qoeVJKbcQ6yAEQ6r32deMQt5Fh
NOtLgVADA71R2DADeu7t2r4EXbNnUsTEcwEhk429V/TBONDld0XOeET5TM5hstFiNNfOXP5EV5GW
BeAVulZkJrcBDtuafr5M6pwlqDipwjmmLQ9NXT2kxIlfjQuNpHGSu16lbyB0Xo10uBkMY7mNaJ8w
CcQL4T/P/MoVg9pTFGENmQYEe0lYkQRq4POQQ020AI/UDdXG0Sp2pgCu2Cn7vp8TXjxUR0N5CLMJ
BGL1yh9QwJ5QIOLnNGLmHi3/dVJ7qj1S8lh3Ki/wuGUZ5+vo+Y8Hp7QBMYItIpVDv2BcgDe0DQgL
OliQb0HarGvDOWSuM67cGP1Ck7YPaasOCD1dGp/4VkBpOSp8aZz2eo6TL8A5X3kVf5QCB2HM46sy
8si0Ox1EwKCiMnawyOBTONyJZpzepN60bZz4B3kqa7fFQ1UtM8+hJy6GIJMV03T6H6b55EqAAOmj
RZLk4q7RPcCuysCkMPZ3QyRe4OOhoKQVwromPsamKjc6c6huTOsYCl5R8Yljuf39U/cHzPrbU+dZ
woPXT59JMU3861OX5Y3FDWnB3tX+KpupK0qanHBCBF0SVO6Y/RxIGdln0dT+DpMqtjC2dI0uG0dk
RZZE9zm7mbmuXbrIiwfUJ3qXIxC+5vSrkXWDqcx5wXsNAsXBuOFFe6dGu2GSx7kOQQJlGF+ZIvMb
CjyyxoI8GFP+yq6+cqGmTWukJ0wU817UTCjway8mqeLZiQNenM1htP1Xd+we/cWKUoIQvmJExDYB
ZRNUCx+jbo5igav5JRpxt8iWC3vwbODaFv1Wk0+qM5hDkyMBplCY/v4K23/zuHu2JA1B8yeYYRIO
/ryuRXnvg1KsvV3dvIZ99CLLY2q0p8lh2BaHtH6kJN0bjtgBtiFoXatbG0nAsF9OguLRehsaDsFu
nyN/TNZt34PeC4MPz6ap0xlMOIsYhkNZPjPTo4027t2o/wgintD03W5giMrgomprD63uWDbtS55x
53rSfdHmsB8cLgzGYCxiYAFs4aNuITZ82Tsp+mEyuumaLsqBd/uRlojdqvhHlFMd6agmj7L/9fuL
tYROfKcxg8pxNAsjuFDs4n+9WIFJeIp0Mm83msWPScUfElkhoNrnH+TRU1IwNIYNnv6YBv9LWyNj
bJDAwGaJPENOLuz+5fdvyP0bTrPnWaZYFmspPPntDZUxDwc9H2/nIgRjeBO96/QhTSBGkcBaDcMx
F8bb3APwnEN9yP1jV9YPxElQZplLgjKq4zLl8ZiU+gByasYhXYASv0xnbpKRR4AJ148oK4/WAuW0
TKimvrZfFfQOYUDtB93/mfyKo4FyLO1fMl0ci2TAZ8d+t+4aklPxQK69KXs0Cx9UToWpfzHQpeYF
Bsaw9gAqrnqTdIjL2N4PgVvfzY1/GTIAno7BgHxQ9ZXxmWvMWRBnX2aSgy7oBIVchN9BSmmTeWtF
3mGWp+dloVMV91tvRW8B2W8rV5JwEE5sSnwz0Od+DKX9EJbz6++/B+s7Hd8VzLZsdIdgauFFqm9h
C+gyZwjwrFMF73JNCDLZFOBtR9pjrZucy+TeqtK7KIo+IMAeJpH/jH0q+pQQBmuIq6txwSsz9MhX
eIBXpsEpIIYAG03c4CzHUQceGuWCGjQyd22vm9aaliSDzRL2RAn31DuU00RefGQp7k+jKu5GWgRr
uKob9G/6yomCm2Z5OGE2cSFK/e91ZAmD+T+JC6TB8O//FSjz7V//87HI+N/3PJk//8R/XqL/z6Jp
XE8oc/m6/9/hNBAH3+v39s/BNP/1U/+OpnGtf1muTY2Jhd9d1mEe439H0zj6X0zBkSkI2xOESizV
Wl7UfwTQWP+ip2Rzx7l84/wMb+J/Z9OIf0npKi2kRQXHKcL672TTfF/0QC+7gE4k0S+SVcb9VhB6
ZtRzJBrdTYvsfJFbTNOLh055HSsOEn+6Mrf/3tn/R95lt0WUt83//I9lvfrzfi88TUCPSxCO65h8
uG+v1TjCiYcgx1wwVMVPoxqLbRnNWCASZlW7IENy9PsX/GOF/P6KDtde8wR7SupvKyjY5URDiiTd
U2IFYcAkUugZRpgNq5xydd25vfvCwHxRbcS2XJzTtCDyScldbvXRYTSs4CQrKPmkP4prIxnoO8kx
Kf/hACK/L/XLpeELhwrEreAK99tGDbGNUnoEO0cF412o36nAnVab4MndgsMGBQ1uPMQNrqibHz09
M0CffJ33uGuSJ0bb7dKYKb5+f/3M5WW/Xz9XwXmVFGncid9WPterRBl7k0N4Xmld2iFNCCFDrvpF
pyI6DaaBySdP+pNI4uEpa2O9ZpXXe5Sy7gsG1AwzfXiSEqhKaADgCoqj7yE7h8q4eOQiL/k0rHo6
KOZd+5SEn59dIJNdhsr2/vefRIrvoTHLFdYuz42JB0nz/3/d3XWE+gWIL7yMLg3PVIHAN0ZPHnGY
4v2bcgxSIqWE7PKuvjeQcH/Cc1wEwlkOZCet2HmHkMSRYtMu7DbqY0awXfBueCkj1FjuAxHfFEAI
ozmvofqocdvl2Ce9wY0ucz3TUgrnW/Dj6znMnmLLlo+JivdtHu2NyW1XccP5ubTRgam4ghtLu6hc
GGkdU3wObacaTGfXn2zvrq/0S9LCUYgXJVUxmQ9d7ZymPj9qjTxpnragrHBDMvupGKNKIs9BRQ7d
cB11wWMe3bfAZI9MlGB7+qc0T51VPrQ3bSReG+mOkAKp7rzpIxiWtNqGvXjKsLNqvjTG4vNzUXan
0HMAc+mt61o/aQ9+hhqU5hw+xlVzAjFwpU15VkW0nUxAn04XbksaZVepUNCrxk9ncFEPKztcVzI5
z7N/34KYXoVZTivLpe3dTYyDiUZQF9V1zMQDRBkhZA9Vnmz8TZc2znhOQ2WKk0R4uCBqyhaWf4AU
7h/yMv7Y3b89A67ADK+gqEvlON/WkNLNYEY0iLOlrzIy7EB4F/Egztok+iiDPAcHyXjwCnDFGxcJ
WrOhmTx8OVVa/xyrrKf32RufniCbAdxgsImJrOVU2mbZGlFCeYtwqNlTxBWvwZynahuU2fTpdYN8
6ErSZEjtNl4l09uzmKflQEsy5Qo7mL1xSQw86aSLEb844p8emL959FmHlu1Pw2xkAfjr81JqUfbu
8uirypsudkIg59VSkB5KtrBbSHDetpJY6nwUjndmVNfnzJsBEQ2uUR7lbOmntG/qL9s35M/fP8t/
s40QyuVpk+/CYab2rVlDEz/rU3uwN2ifFot38RX20wEIHtUUBeTvX+xvLoO2PJP+OUmZkp3rr5eh
CE1n0FNrb9Dbua8BuHkYw+KfsnX+9iP96VW+LU6pjgkGULW9wfwe/eLEWJxJ1CVKVdmA3602n7a/
/1jye03L9SPOivbG0gUipuLbReQOjcvSrGwcMco8jTqh32I3XQx+c7afdWGVwPuBeXNMzsQr4q/8
Fu9evf7vvw2SroAGIMywLf7x2+XFbFpWoY3NLCDo3R+dZ9PGCB84XnaFNphMgKAL1kgtetxDYAgw
iPzDO/h+RLa1pJay8Whx7hPaXf7+T60/KLxSgxZ1NilYjsXd03SXimRwPOiFpgoaIKJ2UB+cuEfo
kMwRVYJs/K3Xadg7v38z34sxW2uajxQAlvRYu9RSJfzpvcwW0LPO4RYLgzTZOAvSOS+hBIcS18nv
X+r7HUeZQcFhKZZHwn5t/e37D2ffTN3OYMyYOsGxTWMX8fc4XFTjd3uukvdP15k9lnf/54XUETYr
CnUfq6hrU2z+9dMNJsrwTA7Ipvxqum0Ca7jy/HF4NaICiXmKfnGTDao6sJROLYyA7gSEtV4nk/Q3
qKzdHbXFMqUb4ZlG9bBvk1rcNKGHHdxLZpxE7AnQa2ncs3zEO00DBqysA2x2MtLowyxTPHtNptEh
GS2kK2kd/cCbnqc/goYMiQWLCEPOy4U5VxeEX+EnVyi8buEY/spaZb1hv3C2VWT/ansxfXgGZp3B
9Mn/mx0sYQY9yboYCwJcsoC7pnb7XdxC9xlTm1ZiqNJrFGb50VIhjRGIqsuRHDUoRvR5FaGsfczC
jJa8SjDCZC4qVxnIdVtmFnPqOQYhPFctc9fRIgqRLo37RGcpMVDXyIg5Stxm2PjIED6KdKjPpXLG
L5cgHQbiG0CBgA9HGJidIrwhphB9jlA6bCEuTmdhh8W26dr+4puVBAsSqzt4GIKOr6+6D9Q/NPeX
9nTYCPNMwdBtc+nPV32CsBJUL/wWr7D1dawzklDm1L5te5195s3c3IxNQ4u2ZORzHcx+s0cTEa/s
vjGPTarlK1Lm9CVnfA1gmlPvfZUm/a2RpB1Ez0CE9hWTimkd1v1iDmn6O+VP3RMSRzTR0s0fp3ks
9iWMw2ujZKA0j7WBhJhZNOEjsC+ECfS9ykgsm53y2p9hoyQD2UmdpeW74RORYddRd0lns2WohjGC
gYz6MTIVhKfhNq9xYOBznuburfZDoH9T4h/72E0oqpKClkrRP5pA1r4cMj2eU13g32XOKM3WeMH9
V11mgMoPRqH6txrZ6sc4ofnfTrlZQXS2rZieSzAYBKFosRmk+ysngBO4er0Y+QZzxYghfBvtjpmi
xW17CX2ne6qndFxro083pZ+bzMJ0fB7GBsQycoq96BuNj6SIr2w1kT/jheObVy2s/Q6cN1FgM4L5
cMCVlUxnO9D5Ia0Hlhu7gfGbQrrBFTojsRTzcGUsGHsop+FDPzJ47sclqYcMsxu/KZPNBNkKveVo
X9oUg0GUtfCaC6A6eanmm7qwgmNThA2ebQxpJzjpyTOn43zHvFMyxG5BU3jDcMWwp7ouRqb3nk2+
rvXHC5tZ+VJUYX9bWbplNJHHWyyCE7BBD3qfNzVPYSCCo4Oc+xboc3pnuRluHKcZz2bQvtZpPN2H
aRQeCkVstt8neuPnEMhL3TEINEbzQw0xFbEmGbzFkAywtmmvTSNDbOVzZRwyQhzr2M6k0CPSxGuw
qjMf5T6yuR3zvfEadQ1j/SkyP5PC8O8mrHU1/Z4qOGWsuIRxJpV7iOOg2IYJGJqpq8kgtyrsWmHi
bCqQEPs0IuCqCcf+Aj7VQ2HRqeYmlEiHUerUrf3IjLLh5drQ3BPnnF8HnRfuWnOQV+GgGNZ2CQbT
kSMtDbbKMDYCichnoQyeHxlVWyu027MFb2ZT1NZ7lSOOyH27o08u6oMwpfsWeqLeS/IknvGZk8KM
qBQ0sETn3JlGdFK2bLeMimb4E2X47kkjPqYplg8SARCrY7DeRYmwzqYoYLsgKMKwpYACJrDnLg0x
JzVNvql5RMICANaQsKfNgsFTHKh7J0j0qazT6TQZWfAuxgJtE8PVY1Ta1eu4mKg8M5X3Pdb4k4GP
e5OEZryz6jb6oQt75g6tJ/JIyuyBIaMHIsTyrzFMFRcac/1L3ubBq93W/XXKrf1mTJzaOyU4x8ne
LG6zQA1nwuytDRsKBzbJoQ7eC+HUFZ5NLUcW+n5e91NxiXpRov+qohPSS/qpmpDcUy+1sfNCPOhM
wCkNc6RIKGYMjXAjhRoUB4P1YafKOCfg7TaNl0RnEuDB0EU9vrWhE+ajG9aAFHO73hsjzDePiLJd
lkFrQZhd5KjIRA+cylXpeJjijLPcTC7eW97OaPBEOn/yZTGRCAyJQEMoq7zEQT8fci1ecrJBNiGn
8hejNNorpRwFtThwbXxEdf7g0NwAJRkmr0kWuV+96gXuj6w9TAHy2mrQ7q7CJchemMTiqUim7hpN
e/DEOcGBo+fUOHh5hOi+Nn19bSnPf3ZrV97Xqp/PkiDwIxAHH9HV2Hw2diQyqGth+Djkc3BrCMv+
pUbhfYBzy48myuBNAbfmJH2Nr9zJQZQFtjNfN8kwv1Wjmt4JtsnvtMiROzHgGi6j1s5BGuO8xXxL
D5ZvC7vuCEUe92J5CkJNknputV8MCtBRe7rZW8ZEKK87K9iPmPfJL8clgPNCv3J08S9+hoCT7vcg
TjxLAkGCgcrQbuhd15UbEK2uEKnmCfXJCmy7sY4J7XmLVZQ/93psgvVUFFWNH8xYPIl+bT8MXatO
Ccza6yRM+q3IiGcpJ5TeJBcY9puV58V2bmXxOvl5cmQCYj0yUu7R+8PXsbMWWxcKHl7Um2O1YR3A
XQ1uc74ZExpsaygE5M3U7cIKjdMjVqLh0JrRoovN+viAU7LbOgpqywqYgEufpRuIojA5Y5wTnZLI
YRPNUFDDHq18wIbe5EZ1P45J9oERBBY5wqWv1sm6Z0i/PmY1PNZYEnudYCBJwgF+i6++6sJWBYHq
xnh2UyJLY23nlxZFx0PUxRMz1ag+pjGillXYe4R4hFYH7MPSmuw5VJq4jQezu+W1cg2fY0zwdQpu
6HrA9peJYfiVVHPzbgm81Wx7xTYnuGof6SonBQxeLQdkc1wXVl7srWbgS7J9r8Y6Ng3Pkop5o0q+
w7zWhotKzk/uMZzUP0phljeovPgcbTsQstYDHC6ruN5Cwx8+RxFhfOt8J/qSDddwTjsTMWKJwoSA
atdjWN+B3k7c3LtnWFT+gUa+BY7ZE1JYT9W8tpQ1H7wIm2uMHstYRVahgNKMaUcUysJ8lFFmveZS
1c9p6wrG3jZifYqM6LGg8g0Yao0DwK3I/2rNBNOmn1Qk81QWrg82ptWIaetgz0JdJtK7GJQYTvdo
zkX7Vci02HlGyyentruPM63hCRXtDiJK+GDBvdoMgah/pRazFz/s3Vvk1dkXxyzzuktMk3WTEAh+
S/DRjcb/4u48litn0u36KgqNhQ54M5AGxzvyHHqyJgiyikz4hEsAiafXwq++Uqt176AjpIkmFd1R
VX/xGGR+Zu+1DYInJRa6sWwACBqWfZobgMh1ZkQvwdz3z4S7mA6HOlFcGKFdDPd5fUhwSb2Mpk6h
emcwf8PU5DAYBxL/dNUcnSrJD4kI50vRp+LemkXzICNW7Uih5/AtoX65S8ag+8DrY765agp/C2UA
yQ+GSW7yOg4xGg141ENXV8dmyFxsVgqn8UD+B+k1TE0mQ5fYgTrzFirMHdpsmwdr5qbofB2Cw0Po
eWacaf7UYVQhpgKV9oD7tn5IjMDFMTvgABSbFl8A6iUS9xbvAo/IuuvK9qPJXBMvpqmCbCUbmIMb
qrdsyUaJNjP17bHSLT6XoCwpXq3GGa582NHbaId8hqbAPRXm2s7OJCfYd9gnlyM0DgMeBycJ70Y/
n3+ZCSyg0+gWGVxiqye8yktd1jKw+qddGTgljO5eKzhjJbJlErZ+F2UZV1vwVmiLwoZWdxNbHnVc
SOBPvA0HhwmkkyT9vmjI99oAGFIN9GyL8tIO4+aR0UA8TdA/yo5BgxEBaj1FOoVHi6kugL+l8xb3
nKDAuJoeE+nzWA8TaW2Om78SN4W9A4QZHJ3ZB+mAyyax5YY5geB5bqwD0qYGCds8U3gVkvCOrRHU
1jaJmhjCLq6x/MZoASA0C2mfFYQINo0fDC9x3JX3RpTp58KcetxfkC9gV/grcjsiaMbQktjGxzQ8
Ek3WpZVx+zjwSV0I0Ks1WczBjARuHJwL2Lf5za7c7ieJPP+uHxTZPMlgeXcJfapJLy/UBUUttLtI
dG611aoM23svRNdLzvdERWhKeRq8wby0AQawAzcpPgQsb/XVSN3kini4+UAHSCUfjE34leF6JF+T
s+kN8VtJLB2qpWMvB/FUosK8zgkdIo4CNoQcT9FL10R8mG0qXoTiG8cYK92afiqfpj6bi03iaO/T
yPCcV7bcOiPbcXNIESm5Q7QzQcXjFQhXWPem/egNGAvSKEquTjRE35Oa+h2kJOOkwl7cci/H0FKL
wqtXNoFbB2T9XPv4N7ctNJ6KcfE8X1TSyZdA+sMBjq/zAn+jp/zlWvupCkhno9WdMrfxvnx7SZ4O
ayCAo+wPMknzg07T4GbmjLK4dEzCoypVpI8l+ExAOsKxMJK381BuVTRzWE7DfIeiu/kyY2f8NHNL
Lp6URWcIKqfREEhK6Acne9HYoclzdoVJkk9UZ/xUnW4uYVRHF2Qyxnczo8td+bY1HVLyiInu64nJ
Ks0IVxWF++8e9dGJZG2Us54sv5i0x7ji5m7gtE+l8YXDjUPeZakRPZpjOsznmbeYyEP2SpwBiBpX
kYs5Km9QsUe2VKjx4/KNXTEcHQf2rnbBKEbSrmio/J6oKGXBnfJ4iQYELQFdoOoHZ+UYPZi8ohlE
TFCf+AncDDQe6cY3swmc95A67NS1ABJCK+UxKoxsG4766gr5Z4i8g2I9TaZQ3h2dEcwJ4ciQ/80u
aE6iBI+jK3SfSbD4BhFiC0EOUuh4zcY1sMaZVah/OSFpKjSQ7ZarzNjHgKHWxkTIal9UBvM+rm6+
7yp37qs6K3/KNpx3mBpbMoQ9+xlIKCa0JZEcMQ/hUgFZujHDm7UoRMO6u9SET9iF42xS7nwq6qFR
EIgC8DUQLNTW5mNHmdMYz5C3fRgDcdjeIdzqDi3h8KsyIlsdxr9xrUqr3nUcumBs6uRNTiGmLstj
K7QVXhU+sQ5PjhDZSdLNdAbcMMSWOVo5HyfbAkjfGEt6+NT0C2X3wt4CcEOUNu+D5WfAKc3gLPiy
bXukxuFKwXTAZu0kLBQUWBAkEmSVLGq2KdrTNvdgwUEJm4Wt70cntn/a3qyfhFDzo2GI4JWF6RLl
Ec9Kr2RYLGpGU0Io4sUeosGy/sw23HUr9a23thLhtfDN6cUDhPork4BsjS6rYW5L7v+VVUpeTRqY
NN+5F0MBZV+wLuOyfxkJBDR3hsiseG+Xsz6w9uMz0Ei1yl2bjsO9qgL7DOSMsDF4ig0a7cnmoYi8
0Xgg9gtBm5TxiYCC+cnMa3GzgiY4WS0/HWWKHSMw5fl5WVYsK8LH5K6RWoxw+DP35lKXsyPKce8I
RMCPNbUfXmcAJ1KzF+tqWfWrmtd0Tez6FoCneS6NHq915USqw1rn2F/V6NvfsTGLJ38uy33Xt6iH
4gEmGSresXLVnpQz72LqKH2MPUgXAKFhZZWtucsgKhqGtQRKd64+zwRRrUFApHSxstgClU5uXSlJ
hi0cTDhVqd1v7dnzVqTecARZyh0VKhDOZI2H6OwANx4M5QFR0Lp/9dMoe8CkUb+1tqZdGh1CCjaj
XFASyoH9h4ob07EcvGMdRcs8usvv+HlJQoqF+QA0TK8RuFvXHmL2fgjYedGLImhPsmhaZyAxnyfL
Qr1DENIK2X/6QTqN+8PXI6Rjz3D30qzDVtU6HZ88VEArANkgmcawgvBCu9oJHJXEUsRN2O1GZcR4
X730IGgtdu6sm/uUvcsvzzKcSyoThn8BXLQN6XxfkuvmqWSI/MWQAOUKxhbLEJ/al0PwUujIvgtn
NimYvuYMqVxMsrVC5lWE9gHf6vhK8xatuyyZ+2+FQgvJ9BSxkvwtct8aPwJE1Oo+jFPSD6mMupO2
B7XRoUEUACcmJ5UrgF/vpsZt/6ScSB8j2627Op7IeAHBDxMmUoCAlsiioZ9gqrluaCsY9k5i7YbM
dz4MafrNroUyuVbsXDY1neWrqlzOV9fw4AGEffIcGU5wR0BS9e6JUXy1rq2oOCQmOncynI3KS1eu
GIQnfI9MEIkeqANkz546Kll1O0xc1bpzB5wtYSN8+dCjxmBEPMzzMXQBA4EuQNyeYT3w1kLV2C0x
5976XnRXMlfA/MVB/FrhCSfxZOAo4fpC+uQBm7sN0ul/pVZGIEYLKvKsrdqyVlJ27s6Ohgzop2Hu
HZhEwLl6RDuN6pJHXMnyvRkjqFwjgxNsQoSEkeW+xOtgawIXmxMLyGBlukul1/KmuIwc4FvbLwQE
g7qws878QkObH5pFAb2ymD/sSrnsmJvFkxX5Rn6WCvrGmeOkoLVajsqyE/HV0Un3O7XK8UznGd+n
g6hQL7WaOKy0zHBjEdcEWnqaXGa6XRPo/Iig1HjUbEhZHw0UB5hjrB47/FD+Sg09v2ZNysDEnrLf
sRzLctv5MdBc0gpOsc/dymEorinokb3hj6rAVRNCq/N6CafXy+wGEx/f4E1JVDDVRI92fQ7HeNq5
JUVuo7k+KSUCctzC8sUm6QsmYWKTpSUg8PED4IfPU5E/oNxdPkRvxtHlNQXtsFuO82Meu/l5DivE
m9jS7AP+MJCPWGDE2tZZ9j7i1F8Vqi6evSRGj1pB06SNovEcWpRZfhmDZByqSJj7JnAr0hot6e20
gVGSVTS3eh7g7p5mdyBYThH4spoLCXGvpwndqHgsM6ILyvTTy5EjrLIxdN+TysKNzE1aRasx7+Kr
zCcevLCEwF7B1R5nO31kyTDvK+K3tsk8DdDNJvsKCGlJp3S6renZ1s2r7fbVJJdhG7Kn2ORQwnco
GPn6JTEYTjAMax5+3KClHz0NfcZAi5EAbRbh7aWMYDSTcnGXewXQaNnSuudNbL1hGOPQV02wY1Ae
bmVdcmhhCrij3jZeQ9MeNnlPaDY47Tbfj4HvAs8XUOw3LQy9p7lvCthuRncZCFo8sbR3z5q5716R
b80pAud3HqR9mnoLq3KNf3VPtId+ztq+UsT1OEGGTBaFAFT7DB432nqFmW+Z4zbKcB9hItEOtj1c
ZmbNAiDzUNsXIywoJdCGh5+FGbFmVKZbfLoTq7+DbJhhgk9vDH0XzSwj9jUlttrjqCfXz0CDCD3B
6m7OX1XzWIbJ0QKH8BI0ZqfRMzAf3MgIFxfpwkFws6BTXarBig8uJc/3qHv5KO3AeCzGGsWf1Vve
u2oD51bmnv/k1oH50TvkZLtDkBG0bLcbE5TYiVomOPuVpHAqUylXxTgke4w52aMReO1bOsp250IX
Yeg1W+FRmEZ56H1lPUViDjd1bObbyJ/1U1MNHg1vUW/seSCixon6DQM+8ETgkIDs9BTIcV+Mpz63
xGJhGjYRusytm0EGYu1UHFTqDmesWj1S6pbDwEg7Y2tU0XA/DbYmgTE3PnMh/FczxwrUk8t9Fe38
p2UD55GWbLek/xhjh2BfLWIWMQc73QY8Xnai37ARtx/VbFg/WTs+zZ05PlZBR/EPjbEk6qvEf7Cq
UubFYzDY/Zk4GvO20EdGlBP+bDH/MrE0aovyY55T761F7fZljjic6WhBHXERI03xEkKUQ+pSSJhQ
OqsMj63pM7RetRo+V4487m1oI2tvB90EjjL+KCRJ0pbcdGNbn1Wi200qs8lfObgzIcvz3z9qJYJn
Z8qHxzzr9CPVqHrHcdPdQFxQfFkJjQ2EIHPCNgeygPExINhCJOWtrMS4N5um/hqIet4142KqgMGz
Y9Fe482c482kzGKHi5umdBoaYgFVM9IZMIg8w7IwbopnuGJBNnc7oxzqV5lK1C+uluOaB1hvWq8H
tJDH6gHsi312I7CoVSnAPZudOsJr8L/6aFHytskygMrSJR7BHCuHFRQAKp12eq+HXu8ZdJe7ZY98
rAczuWKnBXIQLIdF0eY0eYEXfhqaoMUOMv3HNJbTg8n4ceO20EdWXmoFDx5p3z+No6K3AAvkdz2a
BhRTACuHgLN+7zZRsYeJFiw9EwDscMp2rgWFeIgy49kDCbA3BkRSnMpZ/URKtfFACnn35lUzu6Uc
mHrh+v72v8zSJKFrhAYWqSj9FTmVfU+JSs0cEP7TT77/668F+v9tTez+W95/lt/dPwtnl3/nH7W2
f/93N5/953/7688izF3+z7bqmTo+EHurH787VfR/qXT/xd/8T99//Veedf39X//z55+SwLWUCjv9
3f+jbhWUuG0Hi/r5P5a7br7Z5v37f+nvatfgb46zeA780Eed8g9q18D/Gzw6iAWIB2xkeOE/qF3D
v4VI8pDcL3JW01/UKP+mdg3/5po2f8v0HYsLyrP/FbWr/X/KAEMEqBEsaN9xEZz8swEqhQpS8vPB
Kcg7LFazvGXR50i1tOfBq+/c6aX02qeOkFhGQ6G1zShOwGsRQIqDp9sSDPfMUqrCyZwa5C3ECPdM
lHXINAmCjqt2H2fpTbtsEj0AiS9jnH2PdUAqXQpPhZGGhMRz64iCLPwcYoShHu2WCCgAoMKiOFHT
w+hXRAMWuH96jG6IFi5pWfVE7hGb1QpRrQJ5xfWqQcnoZNV3MFaG6IrLO2fXPQb3oat4HIlQLroN
P4KPAlE7IOigC2TwnRiFBceh875m5Xb3fB9eOEDnr84+Y/ZGj9e94bto9r5L9vEMtiBdCkqmBvF0
PzGeYzz0gXKFtV/g7PO02caD3jJdH86VU+3CUL2JrKuZP46wnsNGb811irKYcNn2dxXZC+lbbfzB
2XA+ymtYfmS+/65qw1lbI8Xq0UmJRusIGkJcBqanv5iEgjAUa3kFCSMgOb0H+TPWf1aflFmTLz7t
YEyOyrEpayQXzZcri3ktDRwPDDDUaZjZgRQLO7kTWYkNPoIRyMXXjWS6Qe+cybq5kvLc7G3EFOkE
CSEyEucc2fG29MiFG9pxWaKkyRlYor/rwis09R4Ew/jUJ4C4vTa6hj4YAyuN1Hkayd6j6AURItSp
sPH5gkYA029qBxAE5zagQAYnFZ1xGOT+ujTy/EIskrpYUXdPst+8Vx4uFy0ngAOUinTmBQKBFJcA
P0Rz6oS4ibZ8NVPv2Xc9BWLf7Qg7u1KHfovCju5IBYQxnRBjzEzzyAQ0fauT+WQ7rX/SNYwaVfb9
LvTTt8lqnupcPERFFr9FI59GAb2iTvvnhp0pn0hLDNVUIWm0me0ENulbFBVsaIYDa6XsrGaLULzB
uyNPq981xGsT52ESSUviiOOwZFFZ8oKSBhO28CiuUopKV6m9qEZ3oxMNAiEeimNcxA9Zbe56rVsC
e6389P/ksP7/zsAArXbRvP/H5/nhs9Wf1ef/dqL/j7/zP49zjwPb9dCgeL7P2fxv5oUAW4Pv+Isz
JkRB9tfv/N284Jh/A7AP0cBiwRguQrb/dZwHf/MdvAaYDZhlOIH3r5zmFojTf9KUoTBF1x950B/N
f8eak1s2xR0Mgn1q2i/1xLJoVAcz7MdnyWBxX8RFvSc1pP1lL4vSzMZmWJW70sy/ANWN9wHiaodF
TOy927JvXib7MoNM6fLCZqPZ/VJ1aFy4rlahnfUXnU8ooqS/Le33OFLWftBQfNuu91kKkKvEon47
YJ8mwkL2N0uP6r5b4MAyv6umztu3rUVwod2jHMFk6NfBcGQLLdFOjNkuZGO0RlkRHHvTBVKVSIZA
BbHbPgssLic43l0UlNtxCje8Noik6tuISAetvcpHJt4DME98b2X7kBL9SetdTszzrpqYO7e+N2+U
43efZqC2DRHUd0bXPqp+NE+EiaHkkjrdO0zmmJGhxzOct74t4W0OxW0MrOoqzBprY+EE+P8j8sB6
8dqZIN8Y8JbtS1fbz4WiyQtZDeK2B+/NfgxzhbrzBBCZqvVvYAvShvyJhiSIYIKz5rPZcLq16j+H
VkDHTnx7HfTylEsk6HPDZKbClM9/48fV8RK12G0pgAEPkg9C7uCdl/qAaghWpCcFJW64UONp95sJ
U683782BgcoSWThE71E6nWjSM2yW1aYEa4nFOmDwFlTvFpdqVtgXFrsEBqFz571q0JvXDDxjm/c9
J5cPohlHmQ9FAjPX6Do7l7UBjIb85rX+umgC4D4+oUVG+kuDGDCWqX8dXS2vFie3Vd8xYSFwFaph
1zGLyiZEc501giMQxm/SoI9AsC6TNjXoXM7QnOZbxNZzmt144V+tY71JOPlHwwUWFTJlFoG7CcwI
uhSEDIgLkVj7eJhXcM5HLmA+/PRizwy1mS895K3Ciq5KgqGztR/Oh4Q0QAbGZNzY6VVEvo1QMXwG
1vHhe9GA36Q9p272hyRTmEaq/eP+tO1dldR65eXsvUpyvdhznms2lSunR68Y22JhNxIQ6kYnK+yv
WdB8DmmKIS46FnM2nxRUnNhC8gTjfY0EF1xbTUtmhKg0+ORG3v7FvV0BR4PHt+kM2r44r06yRpA0
p8294bQwoXy111AWEsfQu8F06cnVQ1G39aonK2lqiuQBEid0Mvf32BfDzjUQ9LnIL+vQPrGZtVZG
Bn8u7t1dC7JlQzbc8yRIuBnnlzH1bpaYKTREdQ0ZDq+R9wKo4nEail/ozPMTPhwW7qwWVl2b3TKn
DxHf+Q8Rw+jBC3+KOL1Dmc4mYeq3BWcJyYAWI6KmHdlvs7lvyotl9Q4vrP5xl9LQLRPW8Un3QiUN
/5KykfFmu5dLJZkvNWW3VJdVH8S7QJXVJmvVs+MZ7Tae3QgsCXWpXirUdqlVaYSfRPESWmZ9N5qM
SQb1WSspbzF8c71cqEy72zu6Q9KSEKwtl+68XL/JchF73MjNcjX7yyWtlusaVt2Lu1zglFCP3XKl
t8vlXi3XPMbeu9ggugIeBCWAVAe1FAXOUh4MS6HQeG21dVujOTWw3LAD98/5UljE4wcBkvFbQ8Wh
qTzysngrQcWjdDUoSmbTZ/lsnqpRZG/10B9J1aOEiWBxjo1AU+TZ34JEWh6LXeouQXd18Oya8rWL
k5tt1+zBAqwViLrMrb0UTvNSQg1LMRVbpbmv3SWrPFCXkpdyCefaZ8w3IZsJW4QSISvACWDVjqhh
YkwUDhRP1OrkRzHPOFFkE0nd55BTbNVy+V0nyzy3rX6KCqHOXXVjGB0gYm2Ts1oKxmIpHUNqyHAp
JpOlrLSoL5Ol0BzrGxwUkm5GhhBiKUYZ4q/apTxFYAN8cSlZ7aQYTrIbaOz9muGN90WK33Oqknd/
ys390EGJBrDw1Nwr7HQwrY0GYLX7Pqr8MRYua+IOIEvvOithRu99Zv12zOjc1iPw3iQkPMBX7spH
xZkyN1iZCaojFIxfPXcBU390M/MMEWH5hxVY2iBTC0qOt2jJg4zvZdSQaz3EX3lWtWucKD7a4/An
83/ReOJQLkhgQIC9k45T7zHUMV5vE6YyZr3lKiRzbnJfbaaLe6UdDscahUzQijVj6Z82Uz+0/Gz3
jrVMinWUlh9lEz0xCdLERwMEraA1dRYijUpDmao1lhsNmN7yfjzEXHCQxPukrSc66/bYTt6LQDrB
79ZP3HhyI8FV6nunFx9pK9gW1v6uIJqz6hbmSfRe+cvuKOvXnVOQD1VmDM8hd7j1Z2jKN8+wPuva
p9lDkooPp9qiepuqG1EKu3we9lKmfP9HPaMba55AH49JeQmGdzd172NdrrqhsLeC7NZtUHkc0X3w
4wo4OdCVuRrQqwgHWr3IkVwl1ZIRGAdQagFycoJpXvTwi+e4Ie8L1YbJgmBlFOwpp7GnayD9JRsY
+oa/S696KD3lkg1cQKzBvd61DnFsC+5iZncOIBTmaseXXdT2EunUvvWEY/hwrseuXyNhSHcIxPBa
18O1EUa64+xEk2lU75xo9i60GCLmfbtugTrv7aZmGROnI0uv3l0PJlM21wEHbmYEZxZW+YX+PaxI
5gbmds7S6oFJFl56ZClpAmkLigD7/lOacfP3o1HuW1dejZHQElatgrxEnAFIGS6GGcBkswsk56SS
MCKc1qkTnmNp3CdJ6WwwI4AHdDu5GdjUrtxovheDccp9D+8hOJd+wG09DgFZLlN6cIaJoJE6+cii
nseayVXceReAd9DKTn4viksPP4GpWvTg1vVXnLH2h0ICjxRfdxUmDzrC744gnTmiw+0rjW+KRRl6
Dp7hedqWbb3cBvm58yvnisT95nQk8gWSjDNZdMfE+3bDLGeRiocMrnKxq7LuuVXwsaiq6WDDgcY4
zGBoirskhypi4TCABeV0dyjVHnrfitdDaViHWDoec66jzIfgKZmeAtFXLMVnfhmMpyAaNN+S9o8x
JZpNQvjYhe+4eA2+ZTj+nTz+yaKZaDq59aLkm9yueVeXBN66HnFhefAaZJ8GQWHbZKrWegkOUIG7
BS+nP2bEPsDqLz6UiScCT6eDSfbbuq+NY8b48ANX0WHKl22K402HuEN9WuJdiEeKo6VqmJxcgelC
IpTFKaqBFnBWtGSRnFx2VysM8S+I0K01rSH5Xbx5cVI8ZhprWfFgAtxZBzEr7r9+KSiu0W8BlWK4
OY48sFCvUiTjxDJVcw2gqd4570labIfiOyn42siwtlfYj7u7Jq63jVZsGNB2bKah2iVa6XMHuLvy
8vroZAL2vj9fwkUe5rKc2QyQ6u9sRYZZK14pkROw38WBPODKs+WrNPTz7Enn4iXejxmVpCdN6X2R
6+wgY21vRCkYzUTqpBwXZHsOl6GbC8hdK+V7zV3UXeJ6Cp8TrQ9CwzxLc4TJpl98pGPRnkPB/V8k
Rr+pMxeSqQ93OYK9QGQCGJjMKPaR47KGQEJ3INSiPLvxmJw0oL0jm4p4NxXxKens+iF1H8z2Txsb
8jwNLYzB5Zes2sWBxao5TQo0wQu3O6jfSydst6NjFWdlOSACXYIdZWh94KdOP7rUfIgblIukCZJV
hVLxiJY45DHN5oeA5maVGMl8FHxfc82cvbHym13RiciCAa2DtQJUbp+ucs/U24bjfF07UXkg/4k1
lCw3WTn192NY2rvc5rlWrI8RQUiTYjTJL7GPQq/ow3E3AA5/7DbuG6KTd0Sm+rkBJAVKcz15U3Ia
RD2wMAGvNyiWN1ZNfwa28V7YxQNiiezclDbFjWF+YY0a0eyhyzZ707iTQWByIoSHSbEQnktnkcGk
7XkmNHGFNW16jabpuU0qUI2qfzZZC92DveJ7nuHdgjfNXUC6HBduAlYvQnHJ8mA7h7BqZHSrvNi+
eZmad6xKOKMT68A6mmgKE+1ea3n2zsxYcBmV96cgKOfoE1gHXaO+M9IKRqVs6Qm9mQzGsrslod/s
pV37REQJgsRywFruGDq/kDU82saRUjO/MpLhrqwNe6tmUaO9pmby+ZAPI0Levev2WyeQYtf3lKQ5
NFa+fvVB5ilBMEtE3HauWWHWndf8Zp/Dn4jaVzoRUjv5ih0VNsbHebIhKztwXDx3fHYny96zcKS4
Mc1sl0YVK0YvifbIsECrDO4KNU54l5YmQNlKvxUDKRRWEx2ssPJ2Qds9GMK/olBYeswrQqVTUbNm
i3BU3dmzn7KGyGGkR85jtPySjmhNU/nHrj1cMewB0YjhWhDhgnz0eA8Kp78I65wVwKet1Eo2cQ5l
xhuy8m3wBErj6GwOnn2OsHWsbXyv0E/ganCcIwvvl0yibvYfhGBtAyirGOzwYQpWkkHozSmWxTgL
3/2UBZraGbEt4QSXJpWfZq3COzwbd705OE89vvI1qy1/z4IHrmBjOUdUSTB4cuOJY8r87AOOQYc+
KfCceDvb03AWhZsdCBP61eYccNAjcK24crj67YxTgzkGKk7zowmMd6rZ4E+X4VnKXU6HYvL39Vjb
Oz/nMkCeYW3SiI6aJOp2q0RWgcgv2LvGdbovXEa3ZmU259EYwIemtf0ros+rJy/4wue1tOl4hNBF
VNvGMIwHCcLabcnftQr/ufRnon3Cl8o6sYiZ7gl10PcyRazsUKDej+MDi9nyV2ak26ntIGumVvRm
F+ODSEgh83R1inif3hNfbNG+XnpO/JHKkgIjklW6i1JZ3w11H+zKCYCZFLq+s1REfWPF8sA9Yd4n
1Jm+0zzkaIUB5qrXSXfhLnIlsQaxWaJhFxYPUPuaIJ34EM5vEzbjiSvb35S17DdxJMpHJjtnMo2x
QtVsVAHrQ8wZccCNA54jnqjkhh102MOCD/YmiqNNzyn0HLg4YVz0Y+/ZYhlk0vrbTsyDloX1p81o
YQfAYnJZhzuRPWwNH5JgZqX6VRh9srEcci8nhJPLtVAfYn6kFYT5S0+MHp8zCb3CV5t0SWe2CxJG
JyoA5l3SOTh1STZv297rPhaPi5yfIChvdpIfR4Gw/Ubo7r67XTXtQjkV3M2SYUbed1f4VrsZpthF
uaRLV2VnXetwTjeGLZorawDIVHNW7PBcfdgL63ausj1BcsPeJG2OSFhxwcnTrDGvH4yyFS+KCfCq
CvOPoapgjjEF3meYqNaOjQJiaHpWdkuEFZqZ4tyAUGzEnqpvfHUWqZrh+QYdfnTQhZeSQa6hNZrs
Sm1Z846g8c/HdQlh87JIz9bMM5bK/ImxQfI4UxTaPpvj1iKVs80NZ88hDHyhjTm0i/QCET7f47bP
dm1DKqhYqO6BA3ccPoF/dHTtribbrTdKSdwxupqOMhL3/cQ0jkrmUtgEFUYd52E4MVkIXeSr1ZSs
urTJD11qJDcnKM91mbym+Gn3gV0cWLGn1zhsqKPD4NLbbruB9FJu6qawdj7GzTXKVeeaDwfeL+/W
Jm12MR3/1mmjvo2M2ZB6RM5BjTaaYJmWe8o3ApOxloBLrur70V/ErXAzwtmOtl6r4l2op2zfxERm
2toxXlAMvvixOeI3c/pt7bWSYk/3h7CMkkNPZb8SDDHPRkakJxmTQJ8JS4ktCWIhjzYwJCgWtbOW
qDj2qiAoHXawXo/YrO7x/dpMcnpnhwDRY+pjAnFx8/ZsYHPZZkiauWCyRREfXqoGNFrsFVz05NdC
sVrFzDExVaX9C8rUYyOm9zmOs9eGBCFekvKOrdtF2Gr86dC4xl522bwNM9iWbLN2mY4hYy+qd1py
2c7iaHuk9Ul1n9j2W5I71kkkZ5rnnrympmJ+hNNoNl3rsWs+pI7t9Zj61bY2XeP81y/t8r9m6ZX7
YBzavfNBQkZ+lzCxYaAqR24hvgisyZ8SbEJKMDdBtH8HUCdAgs5A0RE62YQzHva65qcBu2ut+Vqo
lel05s6uGgKqO3lUWA4Yn2DPjSk8VkXg94cWoYImWPiknRJEujmAU8nMP0bk66NU5ls5Ks0rS2ta
y/CpGNLTNE/WVTnl1rTFvA5x58EYzWVJjmx/c4t+pH5z1jMPz7Hp3N9I2vStNpgQVhFXr+4suVNW
IO/J7l47T7kbYK9jcQaCCO18H70pq13L2iaYrTeJIjA751IrFATawwFngL+DcsXlP5LRiVoiu7ga
PK3YZWFv/ukxx8CYBi9ncjBla7j/jKHRjWIvgTv+FTNc2aAXRNlVOMeCbMaj4w/BGYwJf4pyfT1p
4VMcd7/svhl2Qe6SRdGPX7jcqj1kyU3eGNbe03ohxtFyjWYYHmGD1qsoa8xXpmh1YVur3BfJDsPh
yiV2ig0fZmhMmf0b+VpIHQmi6pr4EFZDsK86MjsTqyFN+b+zd2bbbSNbmn6V8wI4CwjMl01wlCjK
lCiJ1g2WaZmY5xlPX18wq7vScpZd3dd940yn0yIIBCL2/vc/1MnCLPsCBepE1k0Ghs007V0Lyssc
9+Ry5PqTycRjJWwZsmTfJV07rquUHatoauAot73MDaFjChlre5f4psXQFi15s8/lqC193MoszfIf
M1ID7gyXRgyb4mqdGHiFtmZFeQLfdt+TyePVsGig5E7JHft+Q1OrzUAmWKgsCDCsK4suo/iCVKB/
cp0czL2qHwe76x9DVjpPTBA/B54z2NEXWCLj0iI9+QHs1NxX5nYYQW27uBg2U6S/m4ADDxPknueP
wLcz4sUy/S4Kx3WiVjkeDHiwi8C3kJJvsD29QmPH0KdXug2p2/mGjI7xpA/sGcVQPFfWgKl4mj+T
MH8HL2dcl64iIx6pmDNRPtszvHEzLKk04mCEnEySrgpv7Z0GYgXX+UNkcbeHlWIfIUniI94LDYY2
v53Cwl21moOL8+iHa7jzFRnp4fy1nc/uOOgPRG2hjrE22AmFL7dfxOCsxH2W9fjHx0mw0oZSX04D
hXNQO9jpBJinWUrX7su0GzYJ0AZkmiFbjmR33Fl9aXuipR1niawYBwzL0u6SA9FOWS4wgZrT5FGX
hfTt31rXpPopgq0dW4dEhVVgTam+cKzZ3iRz94p5KdahDESerQtWQy1NZtB9oUT3UpPHBxvZeUvL
QFtQdOcPUJxkEC0t0Ji/uXba7MFJmw2Ge6dZUaY76NEosCr10beCam1F6xhR90s2P01Mdg7oNhWZ
/0oyWEvwDN8uXpOvEy7NZPZ3qeNDFuiyeq3bTLGxga4J/ekgDsoQCY2iqXic8kJh+7X2Nq5hcK1G
cpVVsS0Qnt2BDGkw6mSjZr3HnYVsKncuGonUj2pcLP10uLd7O3kMu7I+tH0Ntx798dYsmnLDgimR
NEGZin12rElYXmATc6SgNVoHKDdXxjjvxiTuF8rguuc5195bNCX7fBr2MBXsfVBlb3OUhxQi9pap
/Q9oR8HRGHx4vJIjPfTBXZaV+tkNggUTC6PFUkpPnnUwwvvbLwN+8gucxrRVVDr3yUgtGITJR5tN
2X7Wh0fLqZS3GFMEdDH1NY7KO6J+n5vcfgHP7g9h0ZpbAN1ppyWQApCArShL2VIMI951SrXsqyl5
dEcotgYDvgN+E/elURlbcwQubJXEoQ04O4Eb3UdZFy+ckmxmI6R8or1A+8RNL6TSE6HIfW/U6c6q
2AjUIVa2MCNxC4cD6kFuW5tDzNhc0bsV4IjkhrFdlyOK3RoZPy8CK6iMmmM3pf7j3MVnzYzDvRnn
i0whudiGzuppRGZtR0q2g59DlDYeyJakru/MB0O84689bOxEPZG7azylFispYlSwV4i9YYQWM51U
idCCBtykO6PFG2I0OX/6GgpIAAG4TZGooybY5EG5xvKN3MFsnJ4sNfbXAaM4+LfATmZLEIKlvCpG
pmzDhiQD5kbkWoohIlGIMO8wLu/G2p2/iWmPfQOHJCGYVX6cOb+gmuKoOKQFWeW2v9CT5pVEwWJl
BEayjoTSLCEzZruh66lBBm3vdMqTWuTWrio1heANFcNJZoqWSe3Xoc5UBcMDt4F0qWA4b6ldt/b7
xl6QbsmoRZAFzcZ9QMSnHyPUJHYtiJYMx+ClGCj9nMinR4ZIh1l2+FBr4gsiZQJ2OlyGMSPwd35e
rZgJrJMOlFrBhj6cEcoXRa/tEheUuFSHJb+bSA4m2xW8D9JtFUKncWG/DXCDkgoRo2gndgIdCwlM
gmALxzjHT84j/iDKWz85/XKqhThAjDd2CgcpHFaCKPvW/XChCSZpcKqJB9WNqjwiJFKeaS1GD+yb
WUC1sgVrOkTxwVYBvFnUnbYUVJLLeMzDZdjqybjQUUGCnmVMs2Sl4hQyxYYQg20aY7Jemhhhqv3J
xoAMfDUjBrl10Io3YbuNDPe+yM1Aut1zIuMRuPaVvl8XE7mQRLiU902K9A3XFPCisWBnzWbkmUyG
NoSYwV5GmMaaJYpFiePXyXcmGCjm9//PEfmf0P5AZDlQoWj89yyR/5V/fMu+5f/6ln/86xB9Ly7f
6n/tmpTfNn9njvyfn/QXd8TV/+2aKpRbdJSYp2H0/L+5I674t4DPZ2H8JLACsv9GBdT0f/NfqKQs
wzBsVWj/RQW0/s30zrBQcwF6QSGxtP8b8oj45IAEPVGzVa4MVqGrwmH5ZEfUNBWS12isN06qvKba
sI3N7JKXTgL8ZRNnjtZ8UUUdTkQ9ChpLCi4fTUu7E6jYsB6PRUbB0yFNsRJJ0eoI2in0RW8eZwXd
DAN14WkMvZ1J4DUU3ptNGC7+9hC+/GWd9Hc/TU38zH6RX8GRbBoTl1DXNd1PX0HvfZCcJOArZP4I
3drd2W14kfOOIKyQL4bY7IVKdLGajhSPRa8BY5GDFP/pOniQf3d2+s/rMAAtuKM2bJyfnZ1EopUO
qmUZ+iKeCSYnrIdA8FKjDlLiXRH7XliVxEu4SsTQyWcugZq8cuplauhf3KrZ/v6+fLLRul2O5eiq
Bm3JwiDO/flyGiMSdZoxW6wJo5J206cuJK23yve//xxX/qC/OVr95wfBsZPhAZBaP31vC0MjGGuE
XhlRctGqr5WZqcyKB2LTDGvnQoR2hbkTvdSrwRih8earU8J5ZEh8lJlzBy68hLlMM6B/0RJrywGb
Ntj+4zFFcYVvfD2Z1sI8z/G6aeeD1aYL/GTOjlN6CrFgqwzfjJWBC3zkWu8AkYjtIGou1DpYGOMw
LyCaEnscX/sianaa82TmBA0SSYMWjKBjz/ABnLNJOTSwp9GmdOeptTUP67/FUBlHHUEtOJ/MtYsu
7dAuO+xiAZvbna7aL2EcP0dlJYWBsblUFQKbyv4sl1vo8xX6tj1a2drNlJNaN84SHhfBMNHRIQoD
TbU4Bjnu2gZYDronHpOws2aZGfsGuXZP2Mw8MF/tM5ZQQ+UUAzd6JfllG4eCKofxMDbJtcFSJbGn
YtmV53QOTgoWQ7wGyV4hY8/s4qurMHiUlUgb/cGE8LNjK8+ebQBWnKrBikOa9slAzZ5zNUWBX24q
7NUlKaJkv2g77mrlcJNnvmVUWAdfCO4zhFNOV0YiulJ5oe2ffr8Qb+alPy9EgyQtC36cLm476s8r
Pitdu2xcJyZIxSClGEaXBl7s6bb6KnT0JIQYbSu3ftAHZr+BTmZNUuo7v1PJngwICWihoKyaTiWq
w2zu4Q1h8zozqDLadNfLQXfYKDDDgzU0rUsZlCeTBnyhawL773bYBOl4KRh6b6CYLbN8RPPkuO94
JyZe3pliNRvmjhklTAvVGEk0+dPD0H99EbFXdqRru4qfG+Snn7+/2rlGP+FqukEdiIArro8m/l2L
LKXhsDoYEGGCDqMnfSkb7mZeIRxFKXpqMn6stPVsMyYMjeDk+JkIs5VTZCqzLJ4iU7idXZFoezck
wV2XutCdMmt32+k7Y1wX5t5ueOFM/B7gBbmnKXlyRHaBh3XqHHtH5MgBUPiUMBGn/f/D/qN9MnFk
DRoWBp0WZnrCNQ2XQ/zvfoGYvmDm1PO1BxknamDlsHBwOVo2Zb0WNRkwtUX9inXISg15zxQDptvv
V96vOz9XYAgoOBbiVKiiP18BxGafQWadbiiXS69H1bpwo7ZZ/v5TpP3lp+VtsdlgWanyJdnTf/6U
nJwhXpyU7yn5G7qgT33tibkCiulRMm1wZ/vT663+eoigG5FJKdhiw3K1Pllykolk90E8YWimYIcT
i7VS5PcJBvQLs23Ps+BobXngYrQPbtC73m19m2q5pSiwOXTgG0QI2HX3RKBuDxGb6TopfOrEyCiN
rlmg7XQq7VZh03ZHqO+3mNjZLS+RknhQti+drSory7ZP+KXAo/bXVTa+Ksx0YnhhSVd+w6SK8iPi
veJoOkyAg/l1iMpdn7B0EWr3HhyUVWrMr31NUPcI6Ue0wYsfWpu8DK9hwkmEKfWH1vVvdkDkISIt
L8m7HZeDSWBmNVQL5pGd+VzCCinUHmYGG3JljFtHtz+6UH3MDCKRkAUD6UQwWGB9HMlxQwAQg31S
OGELdB9abDhd4pI0VH7zzQ3JzwRn6xAR1bRG0Co0tNUEQzQqBRRKCmdhG7yvaAULgfgpSZl+uup7
53xYlpkswx5q16SccmBmmEcNu00YwSowdeb5eKwNonE9RzGxUki+Jxpn2O9Xo5Cv1eflCHcZcjN7
LizmT69djLVcFnAlG7/ROatFDUqnq2cUJxBHKThith5wYQuTFczrEIg8WSLZw3ZyNxiI79kRNwSN
XyN5TGp+ukkqWC6x32kL/yA3R5QQ7p9KNL7sP1w1RqtC4LyJ8EV82iOLrMYMKu5T5sPptarSq8UD
UYfOwneZ5WckCPb9Yv5eB/3Gwg4E5JRvpw7Ybebu1kXFhyKPb6ZEwaVSbPxS/Y3bcIbngX/Crerq
qt0BNKcYY54pviELAmzJlNPhjCnfTIK4l2i/XS9JjA18ANq91lRWumjPk1avi5CErJowAxYhC5qg
i0LDmOJWpui5c1LwkgNMsA9d013nYT6ZE5cYDR0erVVE9u8DJhJQ/2AG4KkWyv0e0STstIYQS7eC
hWQwf44fSdYpyFVXR+hMpgboUUz1uVKaw5AwNcMAQ7oYNoBxsGeEeVKc6AqnhYfIA7tVecCRnOLl
GUPMpeWQGjPBxYIs5xCRrOnHAEh45UfuF8w01llm4t/5FOSTtYQgRj/hMgLJo2yrEjYmRPM6khm2
ECUUCUJELvKtN2P9aPW8T5pLxYPtCqPeS6aG86LA7XRiUWtPg//q69zbPH7y8WdfgA7jG+Dm27BW
V37MX07Lv55JwJD3ZpZWRNeeIrgRxhG8DNqwc6fh3LjAEolDQx5fPs4qCyDwfV+ml9sVAKHsA0hq
Vf3eDkjwIOoZjcwQSd2TLHBvZ6zCQA4faWh4zrfWidduUxDtiXmmogEcPVC4nbWcFzLH88PTnizT
HwjGbHcJEvA3Zsp4wig1otUiATcLm21isAaasHyrrK6EdxjQRtX5rrfpugL7vXvK8WRa1DIXOx24
XaoDbDLk2FRXwguNvPTMrWYBwmGGRDkcTfWOoQRcI1+jIAhOatgvB1M91pHzgK4QGMlOLzJhm1rz
Ip+wncbXydB3Vmlic76p5CWmGbcz407hSItCP/lBXG3PWZvDiUn3RWnujJh9qHcolczR3PSSqmjw
KkMrWhbDrhDNBzY2GzJeODZ8d50BjMpVhKvf1fDJj3Z6nmeVvOlJjvmQ7nuBrg9eZ1BB1mjIWccw
zkW9lqsBdk8OVZro7jBQljMRUX0SXhObb6mToKPO7IaBpNyVr1Ubkgou3wbm7DDOBbiZXvobXKnu
qkPgl29KzcsfGogPMCxEXGbVsaS2X2fjh2vXsOT8DbTPS9fpm9sTHbLiR6a8Nh0j09x9LDT0CLfz
KyXcZ9FO5rbIiGUpVWcnN5mscbhM28WCiPYmS64p9mmbEZMuIDquqNFKmGfpOZqDNTZAwiv7hA1H
9x/R9jHPnr+alf6MlspdRLGOJwDE1hqCEcr7tZmQae2XPGbkGZdmZFnrE8ZQrS0pJeweU59cZYZc
bY+beYTXP9nBNRuhA8rn3eLniJ0jKB9pNysCao9qMi4RPD9yKm0wUCVqdwq80Q+uhcvPvp1McqOb
Sn5sWOzhyh+iocTjU7Z0c3aJA25eln/zZ5Uy28fBsUMj48GQiYHlOawxjyXuzTw3grl7HF7svIUq
wM4KLe9kkXmJpQSG8JA7LN8+TcI5jb5+bEgOXGL6+5YH+mMA/w+Kf3wti49ZxX5Jnv2a3KJmA0eh
gIWnme3ytqdMAy/eRLPp+QWLSDPC5zn4cHxeTDNgm7HZO/5aklN6gU16IL+AUSMnUMueVvbUjTyx
WlbCPuSBlqmsWTtbUyUnXWPiIi+wdPnEMgr5X4zw6bZvmDVYoCvdea1XrdidYE2uIJCRa8NJafby
DInZJNi9REjTNFTTy+2l7qSeocdjYkFQls6J2D9rUfmK/occdpUtLmlYMelHNiXhykJ/Ima8cQcV
81NspSPPNdSeA8u5S/12q5QcBXJjxdzrDn+6edkG3XNOFlhtUWYYPt+dyOWt4TeviObaXdpnkBn1
9dwj9bAM7vI8MyxCGHLfuQMCtjR8HqPxA7KruyaCNqxdhTR7l4jQ0n0OHB6a8DtE7uqjXCCtw84+
YwMrt+KmgiugtV9T/8XEXMdTFY6LxNKOjM4CD4z2qzqzwgWzMJJGSQ14yDikR2Fucb94lydu75+M
CAvVcgIA149sGUTsyaUPEAp7DaaV9qJb7jcttzZydXQD5D7XPvhVzLLkFa/N74rRv7YjX97BeIbD
I4DeIsP92hRjCctihQARtzR7eIOZEGCA4BqON9CCEYNLLR5+qIZ+lDtQpFaQROklEzz1PLMiHQ9F
/jI0NWzL5/IMCXJ/60lS/Lzw5fVuV2knV2Gya6F85UwpOZhTlr6w4uuQBp5v6+5yIPK3Ki0yS+nv
vQiHgJWfao/F+KAmwW40TXS1o1iWWfuBDHxfPoWl9qWL3JMjiy6iI05IVY4UFhshVPYFtcNqTz7y
cAPhfq03+rFq06s2Bdc4b85yr87J+YNveMKNYo1D3U4ewCUx10Xa7cPUOuRBg9muOeD/GBNB2DzN
UXcmPQQHrjPDgAPW/QdZxdzar4TTReQB1kYcBzWKoL/23UY5dL54mZQI4hTJrqxt5PFBG+KQ9lCq
2hE1MQZkk4tRF2eWruCeFV7wKDiMTNkXiW4epxpxaE+YF1uYhIfkRmRb4ng7smRdNrYAa62/ozO4
z0fKr0qfrko8HOQyaFSo4louK5WiAuVhTNjknLXs1IVWn52o/9H6L7ezW3YcZh1f2ya9uDJ30M3s
o9bsXHf4qFVe9tvZ6xgAembonIrJ5H3FHTNzB8BOdsJJpCU5eN2Datqw2DFK8bNOlzr906iwyo10
xKd57jxslI5BAvm7q2lNlHJ+RKTD9BW2ae2lmn2vSWYAMqX8L/yJpkabtrVon30Hu5m52Cdhc45c
2ZPJ49eSrTjuLKItX/DSunZuddZm95RNq2ikBYksUosNP+N6PcvkxMjqcwoLwlIZ7mZ7ZKrXPije
6466SAsqm3pRCp5gzXDVlHVhpw0rTC4XqWq82jkd9a2n6hvizWZICCoPtkUExOFje2Pm35n44WKZ
MTNxNE63sqtw4eg2inHM8FOnSv7h4+RM/AaaY/m3b+Xg7eNSiwXR5CnnsH7Uan8lRnq5BnWj7nPH
koknZ7BdiiR/HiExL8JScKw5FNsOjX+56meWw1DwttNt8TxK3mXsYUvvVh/Ok0u1QtsBh5A9mdeg
ieszhFKdAE0SnUcupmKKW2bfbyV4FcgznTentThN9Bg3J81cYCtWekJ2K0WjcrmQWgeWWDdiRWP2
7NpV3LQrWdXy9sS9j3YNWyxITDjRY1jnT82dJesNgbsUTDtssrAbj70iN752rBG5eyfmKXHCc0jI
9cLMtBZrROsHVr+7BMb/opWvJQK0vQixEbIpNSYnQt5tXvQQRAS11uVW9/COXzSXEMMyecl76yTx
x8I0D0IlKLtETicL4Inzcwiofa3yxUHn5cOvWPiW9VXodPJVU58bXV+Vc/jVxnadh3yE4ShwQbXU
BYo5fYSv17r1O8moYL2JcYxxs1/ma7tH8+h0ODMKebDLhF8LTlHaPLcqtLdiSF7wsTsYpr2Oqyrc
BkiZFu2gPXQGen0V9248nD96LSMLzg4DvJ/ybqWXwQuWpSxBM0N6o4fjshSpS2oFmr8O/sM8/IDO
ALO+YnY84PwaGfTVORs1hJK1XnFgY+Hoe0psQzN22rOJ/JETXa22itLvirzYYNNp7N1Y2CulDe6T
QjO95Dga66yDgdM6EfpaB7ULRHMETGN0xbhg0zXGKjSrcDVCKQu70d0FnQNbDve6sIzZ3FuGm2RM
UBp1c7udJypdTDadAv+biKlqULbPMEVh0bL2kMcgYTL1YK8WfrcZEu0Nvm7mweaKZKFA+1LAA0ps
PVqiYYBwUAcPuj6r24Dw9CExvjYj60MLUeCUP9jPxzFmBQ1QWFKVMqHKWISqeO5RqMGFHXEZ0aY3
jlH8O5N+IyFQhHaw3xF11QymF2raP6n4uMU683u51yUxg8qAUneuD2XTST7M2mZuibmOntwwVA99
5oX87gPW2kREuzhIMkmiYvd1aFd0meTGdZBjI0iV+rBBmOHNSOgXJXueW1i0qvQfWebswtZQIeMR
9RpqEYni+Igu+3TahbJo7WCZiSQ49IqaeIHSN16uGgpej/FqJAvWq+ecsPfZ/TI2WC1M9kPvqte2
x4hP7XBrKplLh1nCEdGFaI+N+dyL+kdfjI9triLiFHhWAcrTVQT4sHa4DRTgb+pExY+DxK5lo005
JhauNEgLLVUGQJHkCv3+3OOdh54RfvjQ3ZUagr4oNnxo8RASMLTylwbwE3nqebfo/S+4RGF/Y6Wn
Xk9OWvMYaWBkg9DcdYAWEntED4P7s1HmXwhsoysv7jBhnMn9gQ8LMv69tAfsEKbvFnbryKmwZcKJ
hxkYVxSMytcCY0OsFwkHjuIHiId3opU4nkPn65bgZZaWbePYwL0PzGGZFe+lppKolZRrG8Apa4dd
bCaM35PLkIvjVFnHxNWOpUmBTCDjqg+MJfDlF2VA9V3CRxNOtOQOr0mmYx7e9PdieMOx98Q296AM
9b3Vue8CXTmHbK8fCluGpXWvt4pI7tyELADDicfS4tRAEYebbYB1WdXziB9rG5uMqMD6uFO+aQoM
2JmQ1LiVI5AW8L/TXdz1T3Xt78ci/RLXKnSn6kf4RqN2EilKDwo5Ne5oxIC1A9F8g4AB67TGxGsk
jx5dI+un2pHby4k3MbNB/qvOJH5K8Kqj2uc9xvoYlcMipBjm1Q0Sj9dzaUYV+LmiPCgy1LU17CsJ
Fd8aVXsyY+d9SKnkDdOAfaNjUpR0jxLBhIQOOdQY77K2bw85LlOlWwuPhDnNq2ijqnM102Q14qJo
nPmGf9Jqg3y+TN+6sjrFr1EiUfQHmNGWpIy6cth2e7IKEMZksQtywi6xKlHxZWLHatUYrC7h/WDv
7/SWl4kqJHCN1ENJ2TCHXtgj0dydyjwjVgQ3gQGInCTKCVOYHLSo+VoF8gSMfySzjaMsnAz6UaVB
5/YugTxHFiRJaJ9uEzHTLZtlQ6flqtlZ/hNP65PfiW9fhRVccqpAvQdd0WDJeSrNocAHykANQSsk
Ap6I5v/QoOa7Vn+OHS7HnexTTTOd5P0xdMDSwp7k9BzaCrlyM2WivFOQ0Y9NgT6BNSoTtTUmGBKE
0IvujQCzTgsvodj0RQjKPB6ow6494EjYz4dqTtetymmvuBTAwQBzEomgxhWanbvJcWsHQKMBYXhy
cTSqQcbUh2AccEAM7lX88xZZzF+8DaG1b25Xz/LAP8eU1E5AvRooX2lB7nqwOaZzuWadhpo1XyVQ
MeMmWWbRcmjhV+mFvyoaAJ0y6SEyZht521rF2irJXetyfSQIIPWX74szBJNX2fbD7fTPi8FcMHbf
NLIm88ng4OnqD3nzHnbiLvsaWPqyhPsVakq4zatQ++uCs8ncxcL6gihhXevpzkGAUAw95aOsLyQ/
aTGF1Rqzu6Pp4EJodMFlUP0Z/sBRqfRmaeH3A4ronqLaQurDdTU6v9ROvgXxPxEUl3CgQoqeipmY
V/6oU15UANMla6/BuTa+x/9th2/uU9sgXO2ynjYd6ZOH5WLN/+wUay1Jv9VN96SY1LVT1laE5pbP
frhKVe4pQyD82yoYNoE2rlU5Chym8FKN9Re4SoyzDEh8DjIBIef0UdKcwQnPk0M5YU5fR7u+ryxa
F6iFB+LuaEzSl6mLl7lCT+b7Q3LXhLhcFF9Nm/fDkugG4VzAX3guLC3sQNEGLmLCJliyvITxwJYU
BSgH7bqo5Uu6E7P1EZMm56WBtvHVrtkRx+kBD5AIEF6DtjnXdd+umtwEEPeBgTV99deLkKfHPmme
ZFub9+7HpAx3saPr2xJs0DdA2wNaMtJFnAW1ycso542yHb5Nht8irJhB0cZoV0bDmxhgsUro0k2B
p4xwa1C72nLCEGT01O1TUH4ruGx0/kyUJRfLcJJ9IeKTIYjPHosHnRBMX0LggRz33ragEFsyO2fL
7uvzhKPiQivnU47iqPti9umbkM+CbCDwuFQ7qXkuWfU9G5uyo7rBcJBDaLTR39sUy5EC9+lWs/c5
EaSlpb2EBiLgJP2hhdbeNSZnWUMdI6aTNo7odK+Npnv896GX80Gclz4MhMBr8FK7dx3+xK9xF4Gi
AAFyVUfURqh2oZJhmjGHVNJTXJ0cVceOoRMebThFD8QRuo7wKuPpqeYY7zlon4fuOEtYqQABs0Id
famtbMf5HJTzMihZD7fiqJMtyOgSgsNRC+GODsSp+zcDdRR8w0VKX0AAGGZU6xveo+Txpapl+8QL
XqFPWgx6/Qgp8Q7JFmVmaj05Y7SxXF682DgIEa+gtz90ctp1g8igRRqj+VUyA/qOq1O5Ot+MHyC6
rccc7xBbsQ4EuCG21h9MyTyIsvEgr/kGlNk4ty46Rk6gLLj1x1ryaG0IbirXkOAwd4aargFQ3qZ9
5CyRlRPi6UrEyAKiC04jaUBigrK+3SV7IA4i0YttE2A3S474SSK9SC3o0xt922jiETBGvnXIIy5y
kIjzIaYDHFV+b59avBLa4e52OquCTqbpeLpWpiFeR3srext35DQJOQd/P9z6p0m6Rd6rrROWyuDz
E62hEx1+yrQkG8PnWoMYUEjCuEQQAsj1NRi9oCU0jWMksc7ff7Ym+UqfBmsYB1kISjSdCennMT7h
UlgbiwTRkN0gyLGMdQ7lfyXKGkBTURgkViC7Slx7wEiogeP8mlft5g9X8Q+3gNxn1zF0Uj8FszKu
8m8pfKnQcR9N3I5ABfQZTV1xn6fui9+O1h0yvNWgTtpSn/vnlIjFL9ANYKvApPBXU9O/jp24qqVV
YKmTvVY9UKGGtL2pLPX5D5f5DwNqXJRMG7YkJBQw/58vU89bFRSQtsjRTwPF+aqz8BHAsvrJ4FLc
aF5h7nsaG/yVXTlci2dEmaaf3ue4Y3vTKLCrTu9/f1H/MKiHBsVlMf26sft+vqaMokBvc6XdNDgr
2Be9MnQvYSjiDV12qozyoGRP/w+fyH5rmQ78g19YfE5bCuxuzXYza5GBSYOGcYUKkGeIa9XhMt07
3Wpqiej9/cf+A3sQJoLpsiRdnKywNvn5m1Z5Hei48kJQffLHjKjdiH1DbZ1TOsaZZ0eX22AOAQOK
Yx9QhVq7QEOhDVLWDa5QyrZO1n1E6ybLIocAXGHqMTIOses91i80hrnFoaJoKz87Gn94UNo/UEck
MdPCHoh801/e86HIlMpXS5zY1OA9Cbp0o43DrgZY3dwaMqUEoy2JXxORfS8dV/5yZMPV8r8S5f/O
XfwcLQ13xTTZYgxIQo4rqZ4/38AOV1yL+KNm40T2oZXVNoDAfsDEcNKPEv1W8VMufINtnO5tQaLj
tascNBdsAOYhc8yDrH9dSXzsRPIxZWLrG/k+LaK94Q7nzOL+4iB8+f1zt35ljZompD2T9419wBKf
KZfOWE6YfTWbzO2FJLwA2jF6wI/7HPfhtJhzsDh5sbLlN1pxB3/fky7xMJ4tCnn4F7OoV45a68vb
pJkwckAGpTgDhF1R1fsRorqhf88yiue0plGpDcbj4HVJHV1DNNFQU4vzbRFJbHBu7Z2EtYUbX0l6
gYnwjHrpe9g567LEWVwbeuZvQP1+zYYtga9UMkB7AzBemTFaIImb3om5e2w9RaHxbCXyYISxheJ+
iz8OKrTi3DDIxC32QZIo8556OyB/WgVvqvIMuwp3YynzSUsoG35/v28Uyp+PBMkPRvwA6kJi12eW
rqv1Ywugg4LEp7eru0gl6AteE1XzEGFpRSD1xdbGTQmlPxZUPvhAM9HI3UNg8xfkHepdfxUnuYur
NlVH4INk3ipFjero1in7VXnObYsVKDOaYi1k25CNjxAEQYZQHuss2+MJcD9ZPlBzUZO9rqg7OXbo
df9VadynFKnNn07DX7lV2OeqglGTCRXDVD/RTLq+5XyqexiGlpx91VT66qtRKbiIswjk+gInm/lW
xI3TLoZynJoEFFluSfJZnV1//yh+PW9sE98+i8BgXVWJqP35hSUEsLACVEcbInX2YuBWCpad1oL+
/v6Dbj/p0zO3YTa7eAeqtrA/763QVPxKpEm5mcujA2JbFTBKCrlhurJxHAdeMbKSBXjnWlXBGmIM
uKq+/WbbtKGIDRgmyG5PH6gfaq6zw+zGj0wPqzvknyWtNZhcnLT3IZMUbmBZenYGl1Ep1ecQqzFS
9fZZOJ4kQlJITEEOIJiC72+zBjW3d5Lmiql8TtvFME7Tr44fj3+4D7eI7V/uAxa1zEnYLJnj/nzH
87YnRn0OEVHY9BhuEVxgxwMYw+mTG2TWyCGpBCYqwOKxiZ9lWUxGab7oqvA6Zc7h9w/m19PdtjXc
suAW6cavZ20quob0Jq3c1CnDiWLS90VQnUzBsDW3H7oUvGaY/vShxq8nlW3rDLDh2pJWhezs57ug
F1rrqJYoN9Pg2MvUh2JSRjyjWz8/zhdT6w5o58BMpposGFe228ZL7g6r1K6f/c7+ruPftrK64dQw
dWe3G91o2/Pyxhgnou9/rbKc9Mti29avRkYcxA0jMuf5+9zvbw12GUAroZJ4R+b7XUj2hSitjeiz
N7cZvwJdIoZG+2mG/R/u+D+wjPnypuT02han5Gcqe22O0KJH9oDBZAyrAjaoP1pq14VKGwexu233
luOzqXUWNSjtJkNAddmr6R94njci5+e1CNcUai28N6K6P739uMo6OOiLAn9jTtwb4cMoAIxVRyx7
0um2rH/eGaTATfEQI71E/2msGhn/pHLchJKcIqdTzti9dEQpYRXJdUoo0NXp5+RE6MYd0PN3TTuQ
oAiklTIqAl2uXIT9Jubzs1zafkff0ybgMcM7KRszmKB/QoxxISahD4MffQsxoJqU1Y0OH0EADy0q
LPRmZ7u3dkppn26IZi6JK0qKUxk2CK1wvNuB2xKIuIjao2M+pymAjaGG39O+f8sClB6Tmn0Q6ZB6
SQXDsSbtA4hYfMmIvPDs+JUwVMY9DcdLpjET1XymmUa/KzVOFlwSdAylg2saGqbHjApPHnfTh0j6
IwxLW2IXicP+a2eTdAv3P5g7kyW5kXQ7v4pMey/D6AAW0iICMWcyciIzyQ2MI+bJMfvT60N26V5W
8l5SdyPJrBfV3cVkZATC/R/O+c4Sv0+0iVAm/2Fys4u4u7enJ7yR7TYfUQvO3Df2xKSQNOYMRyvs
lyq/05qS8fdfeufXiodnD7yqyTYZyqvzpiNceRCJQo95sP1TN8M0IgDvYnvjHLoMV5RNY1o66gUX
PixsUDuroi0jUmg3kLi1gS6x5Y5jFUiRwtiXb2KsHkaLz29Ax7PjnZAe/pmBsUs0DOEwFjer3o9I
mvxc9c3dbPuMb9e0QzDY5m4x4I0a9ORsyr44AVvfbErZYA76MR/M7asOrwr4wTrDREtGpkpml9ao
ZIRfs8aIzOH979+g/+CY9rkOacKwgBAQ6r65p1Xs2GD/aN8r6DUsPye0n50fH7ImwmEBa6GC/x8r
Eu077Zn3Myoux3SgSEReaPLVaMfo+PuXtPqn3jTSvuV4ro0vBY+Q+daQE7C+JHaSFR5R4ATxBBKU
4qqoJUTNmVjIu7G4nXV/Fkn7xS/YAJMM3AISyFj1OexVg8acUJg9m/rGa8mAVAafMreC3ChhnV9l
A7NgZzugDDMSWLRxzvKnCtDDYD0p3ehTDNroQPmC3pOpGiA40mdqeaw89ZLlYpvWxnbtftJ4fOlr
pmqIEGSH9kH6IC8SBDjFfPu6y5i0snY0VSctwYLOa3zKVBgPCzk+W7SpaGyUXIczLOdKdhlqRuiw
YOnaSnCVsqj5kps+TQOM8K5G59K2ACpSYIfo8c8V2RXMrRceSgIYUP882TbKKoNFANTBHL0mZtpC
15ot/rpOkzP1YbDwrfOxopSNc2OMzqGb9B/aM/s/+gDpaH0zCBxqP7nWhj/NIMaWuSvklPrQ5Gyu
Rx7zdUeP2NoPbRO1eebHxSYqvJYQuGTaoDr2GpaRHFI6pXKVeF+UVeO+8FDUDXevyg/Nqm+bFC7v
1pxsXxcc2qKQZGW+NdZBbd2WSB2L/rl4Hy/UkZV0GvJ28j/U9L+WEb4lKWs5ZmE2/zK4GHp6S0Iw
6oPwnQP506htOZx1vWMUw/m+DnEL5Bi//0r80m96fCFo2RiWOFTUhvemmErAGS4qZ7BlRM0a/peG
kgymzaSdbykM+FcNBampX8osRVxPrc0AByHrZIWtbXt8rek41rlXG3mfrBxkBteW73Uvr/9H0MDt
jzxs2OY9y8o/ncG/dOuvL97lGOZ8Wf096xn90+NAemmWCbRWBxVM4P3kOW9v3KnjiaSYLaf4Yg/1
nT04Vzhzp9+/cW+Pf/7q9XjDX2Sb9Oq/VCB543aogEjzWX1Aa+2/CGp/h6HylknPH7ue17Pp50rD
46bgOMWTiq2OKIY3j36ioBNp4oJWWXy0K1yHxlPMBejBEYWZo7xwdlgHl6x0G0ZzhjEZNwwmcejg
Y06rmM0RMcn7WCG8rE+pO0XHwLWokUhcRdxIc5ekqHXE0EIoWjx2MV2ySzrUNWiCvnZ5MIat7Fmt
WozyLbO7T6wkxEmI+EEi3SA3hmVSBhpU6PGp96zDJM1PHcDOiwlBI2Mj2tcj37zyS6r7ak/k1kHh
Vtyko5KraOFeDfBfuMA/1s10h+brZdBTciztl4X58H4ESb0xnAEMRAwFalSa57Hsn3urG0MPQdyW
nlCxTEZUEbuIZZAd7LplfD9H075x83a3uCzb5+5r7H1ZjPajgSdiN9ogu+IJdeKQX4l+473DIeeT
4eCRDUxEX4tXoc62hkTayWD0LFuxmr+7WytbXAb4xT3Zdfm+Su5LCZGoH6ObovKhp/jDlznQz0mZ
vWALQUzD0RkYLwbzYwZIhaaacm8ms8I/E9x2Onl2TJO89ihDHQKEpoF0sOPAh1NnMSVzLZjePfBR
1yLZx86Yq8lmY4/GKSUAOBQCC7hIGsosGBHrfi31QQkVHYgLiKYhJNi+Te76kTaJRIZqr7R57BxP
HUBVZjvWlYg3DJp4KogKESc8Pqcin1hE9iGLGmvjuzN5llNXXoL5UTSgOmPx2PTONSaMKpTJPnbT
6Owz7UDrAHAN4JUZihZuoQ1aziJrjn+wHdbgvH1/+CK+vRM8y6cPsrBMcyEYTB7/eQgEMU5DUQT+
3tR9DFXeCqj7aU4pTe95tuhSO8MBWLLg6DBwpywwpjAmSrm1/Vjsx6L4hovhnugQZyfZnfFbEFZY
5wQxqPT7g881c7HaIYUhCfl7lJu6yDdaoAxPi+SrmDIwi271xUf2sKG8kFw5VG92yaCkTJAagMVE
WmFulx4Ue6Wqvc7XzGpDXEihIAiEF+2bnXceeYM2TqDaXRvxo4JmcrZZ3V/7xHrKeklUyviy4jvg
VnnknR6m1O5OBRV64E4PEV3xzqi5h2Vc3v7+HX47cME8yQHH6YqRkEvCeHPyRH1jusTx+ftE6YNi
mEdz/4dq+pcVx+vf4Xk+sxQDZY/x5kNsqUYZfMb+fuqmm5JfFaIKG6mF9TrIaO8BsMx3lxww6Dmf
7GVBfysQQ/3+9/ylq+RFcBE6VPQMFjjX31wnsfBlJhPl7UHdUYAuNcKnOFB4ivXEZkAeSY68J8/z
s09Sa2hhtzmgng9rZVDR9vmf/NrW2xYfZe/a3Fr08bipGEn/88leQLJBX6wBfMlGAJ99z18bbRRI
4gAab01Dl2X81bHrF3RGkiHwMqIG7G/y2X+AaUXdWJGlFwUGKiBP78rcLkLZ+TvccvP+92+e/A9f
LI5AixEI3vLX2vunuzgXWnmWEnIv8ZluGgE1cmm74yREaNGQgKPNM9RXBmUWbuuLWZvGZqiqsGgN
Iv2SJbsiX+erez+nyn23RC4RDtBcD/Yk0YcN0SPZWDDlI1j5uloebdKPRe7pMCuQUioTbRKsghay
tTm2aMlWs++0hyKYbYleOGILsQG9xB8Hk5McFQJ8qbbeDfNwwNfU3g/m3cRjdSLdLSyTpDjiwo7D
xDIIreGmMdu5OfKInmt30XekCFzzhsHWwIL0XBbSCefKTA9GNtIv19VVpZXJypQu9vdvsv/LV5F+
E/+ltG2g5DZV4psnIu2l01LJMa+xsmPVi+sykT48uPg7YELjUbcGhgnN5yLC/v36/ni1GbbUKrdJ
ZfqobiLImYH60SX82zPBGkQyNh+iBF9msb5ZOgXiV+bz+yQnw60I+kNm4ORMYJDWmQibueP8L384
DY3RrK0fpbY/qxmGmxgR5dVNc7RGC7Ix4mnCgHKrtHfs42GCLtSwHltsUGO4mYrxxjXqr37ZuQd9
y5wWT2if7vwcB4Fw1wF2E3/EDUMOgez1BjzyurboH8A9t72lt2Vj6TCS8h7ZCP4m39g5tXpahqKD
+ijWJFOLydf4tUeoEPrroze7wVM7UTp5Ovq46IYcV6z7qVJs5rMm1ERwbzoCHT2K8BvliAX1e/2c
l9OmTEH7TH4q/nBzub98Zfg02epazHJZVNpvh0cE50apTvtgP1TFO6Yo52wQipHJeJPG02NJIi7z
M9sKI3qsvOXpT8EYbK2etwdaJwAxnv1N7heg0NOC35BrBRY/qomAyQtqWKS1bvdtXFw+2/oWmiw8
QI80KFOf1mwoPc4vhg70JY998zhbBLdLjFOpzRNQtbH7zi4uhNpPex7JH+SOf2bGZbDMw4VVCfC0
g7xGOPv3vcVLk+l7RJxX8rQirO4FiPTURkG58Dv8/jvwa9G/zlxMz2HLyPH4S9EPPxI0z/qujQUu
QKSFheGx+V4ImAAce88A3dyYxouJwgjONfmkf/j7f5nDkwVHseK767rLCry35m58zKVlDLBWh3h4
CIIcrG5ytbN0OhLyaexyBUnTimIwsuC6to0HiWkU0dckt9Rx8PrPrSYZG3g9rb6/PnQedi2SKtu5
Aq+iyo8EQaYbAg5pAKGRYY4an9nV3EyxvI202+3NdEAEcBaNuo5Njpz09WDM+pc8S+7mpfzMRkKH
LUocRD3tjcq4rGKV5tt1F0YH+GOWk7vv8YtvrfGzm5ICaRFaj0iVZ8jC60ym44e5gXzaNYHFsJKy
tj8NNvcxdRXGeQS+Fnh95GiG3OWxHbNS467MFlvdNPNd3jfZnb+au3sRhYA9kDTiNWAXhO2zmF4U
4dYbjMLvcseENjACWijKZkdCALGm6XhrOcXVzJC/eJa87/2qO/pBcGoWzwylQgPuSCTfeTp+Lnqg
0KYyrgmJh5d1pglIIYNaKCQaPOvSrb85ZnZ+AYy/jLrzcceBs/HS6KvFacf3fb25LRdziuWZm86A
88d2e69Kj7jFaT6Yk43ainK3FM4acargb7jlzhXVEqKJj8NMGMgyBoh4MbS9wPGXvaqMT62Tsvsb
DLXNDHfZusqhkBcVvPWS/20cEtiFEZVbER3iIPreEXmzbyVnHO6A2znwEEMhqL+RilkZQdsIwZ0O
o6eI7YM1I4vtp5yb07f+tFd8O4Pg0eYrxWh5ZResZcc/75dOyiIv8erufbai28xz4n18z5PMGK+g
tHbq0HNph37/jfJ/6aUdk00FBQ4RW9Q7r3XZT6VDlvaLZLPl7kcrKY/L1H/ICRdprSC5ROkcGo03
gIZB0lGmudpXity90uG2wT4JH6vZZatWX/jzbTlrcA4KtRBwPS6SQNwvuk0IdGZJVisymomxXu3U
B1UzTMuSiMVoMxE1tWCYBl8M/4zPI9RDva/NQu3jak65irCSJqhzsGBVX81jeyLxyt9nBi0xIe5E
dKzHpl3Pd2iSAL7OLgzOlSGSZN5tYOLUez2xD76RMfYr1ed5gYVqWs7jNNovjW39UOWJXFZ0iuk3
RqYDqk33xp0H/xBhmWBM6R2mpLB3U5xCCmZSvqta/w57HA82w51dJHMiEBGEBwU8vLHAbNuQc6RF
dWcE8P+TcaCXZfB/mMz6OObw0UubM9NIiwhZSHnXuozNUjGXf6hXfiExUUybLKgcHxUKR/XbgSs7
81IJILJ7hzTvYFGUKmww99VI8WRl8ROk9O+6lSe96HIPIAahZWeeiSD7wwuxXm38/xifMNwiSJPJ
IWZ/zwve1PY+npzWimNnD7LR3qVLAAGC/Hh4yjkxOLrLNznTi61YdXmZLzcNVPI5cNIdXFiiDuGi
B3W3Vx1Px3oBhSYVZ13yOXokL29vO3eOCK3mH1tg7sD+omdj5PQxakdtzah59F1FUntb8sE3zm1X
Dp9lFYNdHhVHkmI14Hsxs1f3pN1IgRrij6lpL2PeF7eqPy/rI9M6XOmW7G5A+UGp9JP9EJSnbD1F
M9mz5LKw2UXlQ9BnA91qu09MhzacOWbtGx2TYv/WHxobwvjJoIHwk68WkxkKr/KRkNwPQ0XhbOFu
2QncyNvJHl4GhImX/J5VDbSugWAQcp2eulUrWAvWE4F48lRPhzE22yanptZDYm0SuDqUUWwky5XG
LOz6UZQF+LCC7BtvvMwzy0RPiUd3YrCalxIdvGOyMsPg3sAJ0njKxoot8/itDPoGBkJhXKo8J2gl
wm6PohO7UUlJxxeTCTai923n44hLN9YO3PupMGN/o1JsmMzAt97ckNa5+mBLWKr8m7go1zyGfORe
aC0ZhczLqJCEykyqmFihjXIscAxpE3oLkO5Bw68nNy4WLdldudgbtjqCZPGQoVB1DaUQG8+I9yba
77BRwPGBF8LOWVHMnY2bL0OkW9QCcO8Fpua0T2BRho6yX8bykaRLte3MDDkyX3HqKptbpuuOi+JP
jZH9TbP+xQLEHiEF3bXxv4y7omEK1koXSWw/6xB1SLCPVmYPQQ5nmfanXsX39C9XjvNNasjk6GJ1
CWSkQjPp7lXr9aEZl3IbgSRBef+l78GYDBiDO2nrUEzC2NLo3VjrxCL29CUpTfCLaLu242yjczDP
fNhImdd3/vW4acFEb5TqQZ4LjdS1HrptO3Y/yHvlo0qIzOsrIgFJ7earNzkM7Ctrh/ibAKViceAb
F3dxHKudlQY/YAR9MGRz28fcNvFYaIjK/ZZCKNsbrbUAusbv1RYipCDnCMfWMMixCAM50PXl3ooT
M66vw7AmoJ/hzaZupgcC4ih3acILer29/g4evvvXGdK9xgt/rRtGPnHSv/mv//P/LCATCTv/eZt4
/HPg8X/+g9aX8/Nf//fL+3+ai0wZTEfzn+MRj2n5+Wvyufhvd+rzt+9d8jMTkWDM9Q//naYZ/GUY
yCfWIR5T9dd1/vS96//Hf/fcv1yKJuoDsnMRO6wFyf9O07T/ogD36QI8Vq9/xyLbxl/gx+SqlmW7
hz5A/ldYiNJctx//fmvAzGK1bzsWKcwMNBhOvdmOLKInX5NW62BHRPLEs9veOOu0e/HbGpi/GX3s
3Xy4BHVB8mLcpZ9SEeHMAm3knArROOaWQeAKuZ7U+MK/r35Yiec9TgrLgcgbvEIRcoEjR89Iutky
77q6ZoqIiBVMKJO2uYvLwywzcZ2ymIE9QVWhOzj1OZmT9sbzCY8HHRoxHY7H5GOaJqheMjRs/Nwp
xzjhuhkDlKS7+v5ifJD2KL8tozHuJ2LnvtCbD+9k3jO4AM2411U7Hq2qn8npUdFpTBrnmuvOvxE9
mXZtAyaXrmTSYRD0/s6mcTwSSsysc2ot5Axmvyq6qct2INLbpySNQIHkRelu5iItQ6oP/+J3QX6c
nUafUIaDkGz10uy7WJSPveWaobLkoDZtUTk/YlFPHxeWO+/yiUn8dugs98MwS6JB86X5kazBSCJt
0fkh/HqioTC/afK4PtRtSniFqAm5b0vvSoTAeAYqQ3ZMnU17Q+XLA5lA3Ao1C/jW7+Z+Yy5VcJ/2
I73TVObvxqlitJHQHhwSBylDYw8a41fcPJCGkISGpYFgLGb+tYyE+4Q6VXlb9D/21a7GpdwIQ+zn
MVmnTV1gPEAF5h+16pMDWQvzpSIR7saS9RTmVbHcee7SgSND8bWPHNkaGxfA+a5CEns3IG05s6hI
7xjKN+NhNuMFgostL0NnCiqmGhj+mFsvdiIF00BfDsQUlMk+SRK7CaVcUhynnnWuxlS8BBpIxBYv
hQm3JiZmZ4xVd208G0+3gxYSw2Lky2QjuzL4iJRk+uF2FbckV2+x8MHgQJuioL66PjEyTMqZg+Zd
fBjc1nysxiaajnMawWYeJDiPJZfYTxOm0fzwQAfv2jhPxdFjbkYpYqXIM/ggqnsrHYePScN7i36h
dq9dU2CB9LqGbskwVN9cBtHgjwn6fj4KSy3etmpi/0turIurYh4leHCjJxwJIAzzmr5sAUNUxiHu
coPllCyIgWDXMm0xwSInrdyUrNG+alYKDtJd8h+Jocxpg85kSVdnXvfE5ghJIVVGbaBPiQxBdm43
6suM/i8sAjFj+OebCB/I2AZdUZ+N2nPu3JJyWjbOQDhmTbHdeZV5i/4Nmk1f97dZXFrPie2hFlFd
0u2HITV/tE7Q380kp31NMzFdtdDxBzFk/aPFq5A0icX8wGki5rA0nPRKRvyEXyhFViCBXB+Jkcxv
07oDTzU5TGA2HIfuXcnm89xETfmuH8ZgjSTw1BejyaKDLloiLxmsvORUynsmTA1VWuz7O1xz1kmJ
Jl6D6uT4FAd+B7ukc+1dNZX6SY827l05O49lVss73C7uthgnsi2ySWfPtQGUu2TGp1ipExtUxzE5
mIxBj+zT3F3n07IXwZx1t7KpYlYsU3A00lrvrJFuuSKmFnqnpdYmuxVslMoyP8KflROqh5hNfmzy
5i1e6h4CYgyizbJY9tmTTX7JxeKfAIqoO68QsBkDsy93C+lad2ksDKgiKnv0dTadR3acF3RD3cx7
5ct7CI/T+yKqnT0bZJoOW5X9lx4p5UvZG/D1G7zDqwQVADdiJwanww7vsHex4LExq/H6YmctBAxE
puCBsi2o3yie5tuFoduZlE7vnhyBeNtPNnlaiTcRe+VgiO5MODwhgsXxAC0FUA8Z0S91lzvnOrNx
Feb28mzmJP1tKg31f6r8dseqgVthpLTUOPtDDM3qWAeLoHAOyLuA1ehfZmVyjhG9VVyH3olPydKy
nmjWGGLTaQhlVsGyS8gX+jpxITxHnaG+531rY4IP+p2WOZlcDtwCmXnNlyyD/g2BHN1w4NFN82hf
A8vCSucu6LJ2BuYNm51D5Op91I7TJ7815ycjyt0zU5bkUGXYgZvetQ8p45/bGkTomQDN+YiuxQSx
MQxPmgK42EwT4xTbbN67PYj5TSrt8ltXEXPIyrJ8cMgcus/SnAlaTyAW08ZK1A9SjNaT9oruMsV4
/lmFFcxG43Sy31VtxSeZFBVC1dKQ1XNW5uU+4u3dp8ZUHO1lDIpQRFhkQrrE8cb2kvmFtTKeIq9R
ZwvKA1+Fbr3kighGup9dKnPiJGpREzuELCYb4jYpswnFOI2NJoGHe+bgEkrFWE+SdxDleK+czBke
4WbwVqlojo8obOab2VzUHhkq8A9yKOH88M5yLOO1V61Yp4VTMmz04jp4TwaelHa022OsohQGjwj6
DVABBOW2TGi08jUPiLw28EYNqVsIPv0QwQppGq7VMhmgO0KxMx+MQWZhOhfGB7JU1nGt5XSrUbS+
iR2ruSefgOAbWK3uFiZBwv6cK5pBU2otT0yta0Y9fVlS5ef18JhqQshisZD20owGdrCJTUTo9Jg3
D6UR9Y9By2XIcqi91hP5mk7+JWITD27dOU7taHEnDFaU3LY1o7kuM7rbApLC8+ynzX3ZW9lelwIc
Z+Uv3jMiQUJrHNEdkHFPt2PdEO6mEZMr9ODh0IwwYsa81CQOu0odG7n01wlf76VIquZlhlq1X5pY
X9KiIT5Z5AIOdGIgLyQUGYDG0mYfqhk5RG90zolYu+wMBYVZW4Gr3E8QJw5RUe4wdU4EfsantBqe
ChKIaZMXfZtmjXwo6iklBUbT/lQcNCF/nPVwqd30wSk8gaYiS4xPaYu9eFZGfjuiYidiAf7X94U8
RQJxuAED3YCdWuQKevTcM9w3sgz14N/0Nil8dZ9P10BkBpzeRW/T0myR+6GoE3zPi+mhnef5MkvC
GcmpUz8M7dT7ijnCNo97KA5ggW+BDjEJT4yW6Guh8sc2LrHiN3320rISiDdIuyqI3XyF8XynRC5Z
QUXRujQI2brhYGe1fe1rMmW3QWkXBGS36Wfh6nLYYNJmXDyRTrWxEPGd0BFDmkhFRr9ZF3XdQs9l
CRgqh9y0ORuyy1KljLwd7X3tK5OSg2z4ZSsGiH+VhVyAVDVj6xkd4TQQsJpwmtoJaZndvgtyu7/m
y9KfB17klbPUQPuil7MGTIuElZqTyJ/xqcn86k6KqCQS1Oq35TR6Iew4DeHGTebVrTNu0ijrj4Y1
YW1GHUJZpfAsCzNz1sC2CIeRwJhZbRl2zB96gHyrvd3wH5nupever3nv9FF/ITp7OIEr7UDtyM7+
YErM1cXsu88lJxg1hl6O7ZTq0PWa7NhMhn9shy4CPjulAO5QxCDWdstjGUTRY9+W5V0vMuaOdhkc
Ycm+wkw+tAjf987YF4/mwsXnqEncuJ5Zf7ASRVwkMUUtzOEg+/JTf/Z3K/sP95Fn/aHhebOHJ8ZH
N5Pf+9QpAWJkJ9mxwgMqMpFdqou+OsCAQ3iEUBWJGAOTjOxPct/HpxEWL1JGb9Pbbfcwslzfjrqg
0JqIe2X+Sm+QtWCMnEhT8de3wmSww3ejXWiCxnGaT2qsbpMxy45dQxwMPiyCoGVwM5RBedAGygam
E0fMyU/j7L1UYkn2pVCzxRAkb7+2ROJugq7ttthmZsx1ZOPKliSGwB+7sx8kYg/re9ovgVvd1MDj
WWdO+jYgWeIwJ533wOS4/DSbafJNVdO8HWOujKWFezHrge11ale3vYPYU9YDiZ0WI2gTuf2zo2f4
m0PaHhNJKMykHO+MGST4loO+5zpKFmbNIlqZl4RyAl2zCKox3eg98MHqxRgbFTKxMbZxkZI4B152
sePpxeaWPMGcqQ7deonHVnEbLKl/JXl52i3kNh7rhKxCLv+A/HN33qVDp+/cGZwf7LdtkM2ra9+W
yyEqKvA72Jmb96Ou6+8T2eTvqpy1NSF0T7ozSBmkx7uzvZYRHJuQ9ER3gkbJp7SkbuuV8nZR0i0Y
aspsPPgL6cKSx++FLI35THHSn030k6nZXlWtpxdyp5IdrniOtTKzvhScdeTIdR4gNG24xNCb/jVw
8GmsKzL/0qadc6MnZT1Kc6QLsSNhIWkei4lrIte3cFumS42O/VYK0vSU9p50Ic4oRNBHEhenGfqs
pbsiPvl92pX2t1ZV6YNpzouC3O4P+z6S3hZcSnqaM9F+EeSKIV2F0IFEy3gZY1T4wK5bxHAjGdjm
whZPlOOtp8mWd8ToIoabn+LKmkIkmSPmxLYJ9sD8ucAJqWcJgCI4Ncsnx2AZq1a+t2tXH0uKqtNg
+RheHa+8pkWReVsmthS1Y48UOMWH4yXOt7KAwBcTB7VGf373Ugt9ez8xyjLNMTvlLu6JaIxvm94o
b6ZaB9/cxonfz6MZ0+2Z3IF9UVtHP4mAiE31jIzLb7tLXlocEnZZ3SO4SIZQMoUuN44amm+iya6d
EsQqDsTQsPKz3ml7KfdwFNiFaFsdGpvf0rbk8iwtHuHUCIr37r/6urJ+aK3Z3RtlMrxnR1Y8RV2d
XaaJGwn7KwNXp112QVnEBz2W7Ytfe8aHoQ/0vtZ2t++G5VDrEghSxKdlYoZ/l2TVue7hFW5dMWLN
Xcz+pZ1hjgNiit+5Se5eedf9MM/M4QYevrOPigF0ha6nW5XzqDQ08xZbCDbiPK91UDGWrdUNNSI6
B/K+vxavhwTpuc4uzetP+JdefBdvoGDZA4nOZxqOQQD32la2PoFwRbpDT+ztBWb4ppib8yyIs5wy
88a2u8OcG6emkIx9K/m1IpAK1NL4YOYc6L4ra8iNNON/OJTXpdu/D6E8B7OXZTgMzEx31T2/dfpE
XkaaZcdBQi67BeG/iKFfWMFYggMk3fY68whsp5KJale94FLr5nc2uWAvvR6nHxSiQ1glVXGRylfv
6afFZejzJccRGCU3QY4aEBRS3ezo2Z1y1/eomTaUOvlD6lJqwQzBNwSHQkK2BZpV3JoOjdWW1RX3
5gAD4tMfft03Ghc87iu03cHDhauGQJM3VxApjlYUOTYRPwhydq6Tya+wlxGyY7hY6FuI0uILk390
ybv/rlDc1WGSNOK+MyFJgicH8lU4LodQmmlzExuN89VRwp6g5RhYITJZjfHW7ZMphoiGYHyjZF+d
iFX0z6lbI/Xo1OSKf+04/69Nif9/nP8aJlvx1X33n4+Abz9XaTOof0x+/+2P/R2H4/zlkdfL442c
33HRUv8UhwNKk9wUCW+A1d065/17+Gu5f+H9ZF7MAovFMVawfxsBW/ZfmOypqA0kc6tu7r80AsZS
+89vH0tw9pYujmykHqg+5Cri+Wk57bZd1XALBceBEdImUMRrEi9ukWPIneYQzjG0aISquYFgDvt1
dGeQ8HZmb/mtQjuiYszUjvYQdmKHW4dwvzAm+GGrCtbUUSZWwLDpn/LqORLNkzVR0dNQv0uEaDal
CQqHkDtmHtm0g6iCX8jJS3w/Dj97jK+mLpywWp308bSAM8vTM5fKrBsq/SIw9hmDv0acg9ETZ+xD
N3Wh1TGyizvVjOzInA9dNjxkqXY3tFEueP0dmmvQ4WyvMYE1L0zJGqqHqAlRiJ3SfJkeRguBOBkf
Zpg57bbIiu4u+8gVIkPts3drOv9z1KfNDvnhe5ss3Sr97FWJuJY5Wy+GyKfOJA0YPZf56LZPJnMy
t0nvmY2HxZJycBP1mDTsQpfagEppG5w02DKWMSpC5UY/SLEctrLrWGGRHsmUjMSwkrETXg9cyVom
xrZSxkPHhX/sR2bewol3gd3HL3Zw0OrJj4bkjuFNeQjqqd84JbvXgv25XEcUrQ12abI+EtjW3rkD
Et4WCwklj9rT8c3h4LOTRxhn7HuX9y/GFbjXN+XomReOTUagwrvgovBE8BSIrt3Ycc7ibKmfEuGh
FfA6dzswLmbmNxE8VJAi3SiSFBL1Eds8q90aeX/aMDSKRhdftoclSfoZ+dMzPW1t9SGw1ga1TkD8
BvAkXOy+t+eAfi5iNESQzcY7UXeoDxy8REZisjsro685CscNNXfEae+TDIOp6KS8RF7KvLnFkx9s
+tomFrFvHs2BcmTpQAZaGTK9VDssEdrqjoCb/Cxs63GeR4rPHDTh9H5CGX5BSRJB50uuECyNMxmi
WGkY6KUm0YdxSmERmZemYyXCgOQco9hB1anXkDpUQwt7O2jo1YFI5kPaovPrMgSsXqWZOpTv4owp
US3hv8Q+P6z36JwdGmkO+4nXwGZhksNlcHV7apzpGDMd2Wqz7XcJGI7L0MIn9vO7MnC++NPyAfNy
xRqnwfwVeMkeuBwW55rUxQBD3g5YU351h+cis6eDPw1XraqZ6RTk5BKlCHAxdIMsZJI+P7v5/K6q
hvyZWrq8dDXNfLH+10g2w95tnY+e8IodmbrmCeixu5SsEyZqiGbJyByf3A9Rt889U278BEoy08II
ff3aVfEr7vLCGHZWNDKGSKP0QgpcvC2S+RtzS1wFiYXmlx3PMpr+0S2L0Ihq3Py1yC9Tf9Na46UY
xnC1Hi82KDinO0eKIinRxBs73kW7x67L72vGkFuwPt4GfdFTb9j9Zh4wFYBl+xA11JTVeCNn+a5u
8Dyxisq80j5lyCL9vH7C6QnDJBDRSVbJ3jC/tw40JvY5CGxKIPis8U8i2ZpsZ9hKSRc4kU3Chb6m
Qbb8L+bOZLltbM3WT4QKbPSY3AFJEGBPiersCUKybPT9Rvv09cGnIrJODSrixp3cQTrSeY5liQR3
s/61vsUwglQdbdFgQsvwVGuxgR4ajw+XnJM03V9hOLG0znFySyOaUyRx9/NCc8Sbq1e8XtGlyOb4
ZKkiu9rmMBNsrvR9n2t4xFR7OFLtOhxNbc4OKe75PtFbZvPzDn+poPt4VE5GT0ZaoA8GVRkXr53p
hjRrkuXKS1x18ZIl5yqVn4qd2JCtiTOYuAs9rBLmRedVpnncDtcmbYIwf6vhc0vTjppB3d+mrbpr
tXQFqw2kRNeL25JWAk6Zq15eZWrQOjxyWdsW20I3g1Xt4Kj8wEhysFKwi038muUK+cfuFPeY1Cj7
O7UcY5gJQGCr8oMLOWyICxqK+13rcoNiAiB8Rys/h1g3YdyD4nJb50ejTPJALs/ySKWvnKJpDhIM
Vl7Uh39mVT22OCEODdpSj3i5MYDf/+qo+qlZw8PVFbiYUcZf6fyS6qBtMCo+r0PQbVtbv+uQO0eM
SrTTSGWBDpxOkTWG3sgIy9MVUJz0Pgs/beoDrpfwfa4T+9DCKAP3r4fvVinbbTzulC7SGQf8FEUW
XlqaC3faNGHYTspfSGfVHyqbpnb4nrXBfob22XmLEKU3TKwcKaezs54quZ9HaY5YnJdws6pXO5XC
02qFaxb4ti0KE+IO/oNdGxUn+ml4pfSVg56ytyDG6w+lAgOirAkoJIItKiS7DCW6e0f07s4YnfCk
CDw7cPd4kuI2IzkjXsZi7LB8WMVGlT0WTGMJjMFhWwfKu8UJ1WIUFqsvX4t2E4Eet+ODbNNa3i3W
Pe+cfgsMP2B/lk+6Gh0i7l+M/wqQmDbOE8vqf+D3/52/YqziGZrZE2DcjoySd6Zc8Dk7xbG0hytU
j9aFbRRLakRmyp3rMrzQNfQzVaZANcpDNsxbxtsYdmLinmhufG3kGgIesaepyhfFcwfArixo9njO
lDUBmQgoqAwr2+Ze0VOMbhUlCWthdOO6yCOY594AxlVt8huG5Pf1LTb19jQK3rfaeCm5mHo0qcDh
ytNvrZ/8dNhTlXJY1OSy1MWBTL5JxmXTmJXcVEvqqabYd3PzmUP9JCCzV5LqG/PeEwPXLXcpziRJ
62zVWvyQuk93t0ZlBz1hk0p3sj4ZBR4tHM9RN0xb05nK/dwPV8zLBpDtDEKyEv8Gy32aupWaB7Cn
ZHVaSHSz/AwQlyeMoKHj6OeB8w/+yqzfuwkBk9a8q5P8YFPHPN5wpaVzlXFUfpVCobdNwxgepj1b
d9qdZZP4poC2ZerfeTJ56aABbifSFcXMVoxyG1McgA6zlU4anaJo2hpiPlPBUIFQHBrQBE6xyqLv
RqpcDLNnhsnoEnNvdebubkQabO0J574tbwsdLhttcM+5OnyCBmRd65RTCQBnK9URtMUQB/m60RZl
e8FjOW4bOoR69W6lI2yYqn8eGzlwaIzvS3Xqe7XcSsN6xgbL3CxO4cDyWpopmzlP668w07d1N9l8
7Yjwec71sFMyJkQaN+fG/rFwjKHla/hK0MYYIpxT3issVca+XuqXgf6ZTbHAuHeci1IoR5O5X1UP
X5SKiZ1MWV2mZt7X4IoAyjm6meyNBvBbNgVG3byVtcoRmq8w1OpWlOUM35mGKPT3u9kwExZ8UrEd
cnaYrF0uzfsyCFyiOh8lC5MziONqILPWlhHcQrZcdVA40gKxZtbf2LE3tiamOsa+m0XPrxiC+f9q
HPysZPwl6/ilDDloFMpyt7U9x0m9OPI/UxuSOuS/SBFHWqY91+JQ6vWEvxMSYsMpaFfptvBqJGNf
JqWPH3A8Ri7fQqUsxTGxxtqzDcYwau3IUxRDCUd83Mxja+HrzNx9HrM+D+YGBa8BgWqeepTzY9QM
yx4sICebIRePyjXvmXDeSkhwl6xazOesPLh5ZlzTJVqxwLaxj/P5j1wUbrfk23Bq9ScZLZsaEuoO
BfqrWYaToKFuM0ALL/J45kM7EuSt3t24dI+m5dnJbEPTbVSPC9izYFrIbCPJPDdpPjg0z/vZ7h7G
asWD+hrgkw1R6Adj18qbLZTmUk4O/PrIV1Hhd11atJgKw3d37sg7FieswNTw6TOFc9SvbuAdz3uN
L1EWxW/kBLmfC6/WJPUs7tovvJ6Ls+kTv/3GUqEYNy4kCkeviq3eJN98F7fVbm+GDIWgnjO8czD5
9Yt7y5L+Wxqtp0CiaSLOztwekOq4QkygIfqLbWUJa9ECDqVBnmXX8UcOQqqTmpcibTB+aFmxJTOB
H2NlJjTCeCd9QT89LonY9imubnZWFn5auXlqpTTOcZe8T1ESEpdhlBU2yUEwujPG+CJWMExdEZxw
8ihwMAhyjITTKTZjRI3v4LLnZsanUYWUjLdPiZv8aIbkxqgaLHQOGlsvzmTc84BP41ntymOSr0JQ
QYuOSgYJMryO0/QwDM5yWKL5W8EgR0GL9tBjhnwcd0hDWgofOu2Tf96LFmqMZD/hesWCoSfPZT2x
Pnga94uNaEtI9xQu2xniCAY8WhmK4K8K8H8lh/y/2OH+uxvu//i/q+tn8bv7n866/x81E0sgbGGy
/99Ek2P82WYxLcL/Jpv88yf/pZs4NjXCjmEiC9qQepx/dBNH/w9dRzAkj/xf7rh/VBPNsUHzYbIj
Z+n8N9FE/MdagebSUQtby7QAK/x1PP4DrfuX5fGf3//bGAkU17+rJlj4dJL+qwt2/R5xJf27aqIW
8HZDZV64zl4Hhr6eA6LlXXeXm5MmPahoDmZyKb22Msw/MBeCqFPq32nnXHA772vHHreydkPfmsX4
WhGaWWq7POKliHakY+19Io0ZNBuZ87o0yys3g5+SjJsAb3Ky08+5pCKg6AuaFwx9eTIBnjA1knzN
svlZNi+k7PRP+MC55yyF6SdG/ow69acWDRmSbFLYPMyD6nYcNogLzotN5D1z6U4zxnOi9J8UHxG4
6+Hk1MJllyRsvjXIpO2UD5ITH0PL/DJUuJqZduFbjsM+Cu6DOM9e5kpxoQABcjwHZfzQ8TdlXvsm
6lFHHIx7mu4xhTQ8jQ6cbR3/UBSN9ltKTC9kX4gGRO53HOEimRKOn8mH0zCOd9riKCeqvyo4eobz
oWs0/IWULWGR3dr1CCsxW7iR1sWLVg2xZ0xDci0YQYwUGnG27sKPvO98jOSc+6RoOdMmP6FsmdSu
aZepPkdE8B/AUJbLggm8c/R8a+H7OcG9O2qc9250qg/XeAhcVScqQQG9E47Gk6ZO2oXKjsM0OQYV
t/ynqomPk73gWGwN66b3WICqqhB73WzUTWEZxT5W9PApJ1e4xbwwvuc5cYo6i+LD0MzRvq0GrlpG
rL9m0Rh5s81wQW371znW8vO8GIx1lORI0lM90oB7U4zefK0Gxm+m9cJM82yk6sQVD7Sz06QPYgfK
EUsAd+g49RujbT5t903X0YZxJbjfGmjZxgyLDQUA0amRrnxwf8Y2IxiHUSlkJGFMIAU3ANE9izR8
GCjTtUMAu5qT+7YIM7nEVmGQ0B8o8WgbYnaMlGFm+a0odkY/pidiU9baaMdeqVXG/e8vxoyLhbsv
m550smsZL4XHYOzHPHViX9HbdSlm6y0TY76ZccCdJmBfErj/MRttZKF0+Kxzm3GZjXuusdOnsLSn
N2zWr3lrXyC2zmecNcs9K+Yj3rLDHNXqT8m1x1Qn86bKGrOPPiy+RNPZalMaI7eMgEkIBuoSk0lv
6tYuDbEkTFQapP22tJX+oCj6ccxMT1iuz6Du3HVMhNDtGHGimI0pxRWJZJONis3kinveG9xnI0Xb
FFlDkmUOG8jyuGMazPIILesBH39VUGTLh9HrJ3sQJc8ZETnLArbBx87gu/XVbjUQSC3gERHndBTy
GGfZuVWr7KDMZnxUi9k4uZAWLFFMAbGbysv7vvjpUqBDp5pJJfZbm5lG0ODnpflpnp8k6FpSX/Wr
Ogw+Zlw6VZ1YvoJI9F09mvaMHly8R0t9VmMCQmAV+21RlONR0jGDFyu9OQY7dt7XL7ownmXcF1yH
ZwNjEnJvJruHGoelb2nAj5Zi1MDOZ36S2EHsWOGJTpr2GusK5vo590TbnWMYQr5rUBGqOuVj0cUb
iOytmYXKvpyxQPTKjG+RyPPRKobhlHBfAdEiKp96x7d6SsdLSTVGV0CogLwE1cfHT6cyH1XVgwQO
+MCGvz5p6ikeZ1gbRvI9U7x1gWFPRq1IDkrTtUer0s4qKYTASE33qHcaTOZBOVL3zQQ/4hhiJTGd
30hlA3fo62AttPuq3O2dpjauJCcM1D48SU0ICaIgE+VHokpe3XE+CDob9IlCkjxhJbXDrjtkhW3x
WpWeKdEIlkbT93o1l1vtRze1BrcA4XpSWBhkeroNl1K5AmG5umTBAiUMr4rSG9chdBkgqZhSOECH
1bkbBssXmCOXsPgjmvaX0iqHIdJ+Jc1wsFCy2xhnX1mdeBU+64Z9wFGVP4tEdsCOqEU08cw59waU
kO+2GD+XlpMbNreXeO1OljiNxo6rFI/PY6I5wZRljkxEf6lOtAgQ2S+Dfpody82L2tcP/k6cMz/r
scWxlV0BngbJMSVfLrm5UVIhWuqKCMRFbuLTRPLc1M60m7OFAr82etHTxbzJBkb7MjLc0kbUJzx4
tZK5x95SXgv0Q1CksR+1xl2sRCgx0VQRqvEdjD+WjpVoEiaHPr8z0ncy90Lyz7noe5L86Xa2YAqU
s07LAalE1rbmGEOrOto4QD3HqDDeNrZWbDAnCa53LwKf4NHV2/uKhwlgL/kVZVxjGo4/bQ7hk2zm
j7QQxcZmvrnXDeQwlTq+jILLtHukWcR41cUYlCodgh8eXXjitE2bJjAf4v5DEI7cjcx5n6HD81OE
0dOCo72B8TPVrnwRjSa8XgNbSV/8rV+FeIqM+g0+kcBOgeRPAPMcvm14l/Y21jWADnnykvVh0FIV
DMnF+V3VqAtwJYsNvTKWx+BU2bmt4gaNa7ybYhGXPiXeZIaxe3HTc6ejlBRL9WoY+Mwm+oBIA06g
51NBI3NB+1DpxE+hJF9W0BHkqdyJjq5wzs3bYFmIcA0ieoJRojDdgiIkB2U/1PghwwqgImf+ptqR
l2BRHNJ7n+dBhSMmiXSyRVH6okKt2YFtqcBse30MmIkxVsFC4vI5iC9zjgRcLQoeOftFZkBkGvMv
30lQlscUqwikhvoeuuZeYKzaABzSkRxTc0PfMnWa6mtPfpyyh5V9gHyFeYWmQGekOz1TCb8RYAqT
YSsl3sgWo51XrR0cyy0fqVIiXXAe2NSy/gtz1X91bEJtnXbKzU0lzaWalXmG3sw+xxjJ7El9iczh
ww27D04LFOBkyOVmkhx0UgXbv2Uia5WlSUtwmREbKFdfRDbQBNMMuwzvg1kxfbE5SWleO2Q4BY2n
jn9GFcxbSaGVnPOvmrPQ1IJwqGA8yDj9IP8bkJWAr5NmD1FbgdXRQJRK3N/wUTdUB857rNDxDu+y
3wKHx3YINUZB9FHEQIwO3bRU4gdn4K85ZGGfcCfb+oL/HRsy7ifuecjimUauGnb/xLiZfss5hJLF
7ZJBxRah6ewWiHOFXWZ7JeRfBBqYBcnQEeW3qa7Zuj6Kj0JYHBGxL8PK6EngByvJEaXjw6xx8rW2
fsnC+UhlwkmVZMDyqx0Sf87qYxlZkGHpXdR49VXi2iM+KUpr8batoHrLTb22n7AmZzlFuGCrJK5a
PUnZe+n+W/tlZOu+ZJhBGIps4mnxh+U8U0pha28T2bIdEhidiWXLqh5/VbTEE63k2EvR4aR1aCVM
a1arC9b3bTVhUid8uXYwLlPoreWetc5sam3oJBXkRZVygEADpnZlMpshf0ZVxUptoCBt8lpJbd0S
tLKltz35EePe+9uBacCm00LrAAoiAYLgvFDa/fT3x9MJk4HWhGemRzSQq+lv7JtYeOweJgmtBmvf
aThJzSsL7TAu0dGeyj+Vo79aY8yZgqaaoom3jBooSJjemnj5iUnSH7WFYmfzupJv47Z4AEfOYG8n
qfZkDwpfcAV3AprrnYPaNx8EHCH0KovPq0gQnp/M6O2rvVYJCqp1YWIvef+h4sbYdCP0Cv2ppApp
LZZoh/mzclBH+FB+2dRJm73p1xYNKrTCrsixKE+/VOR++BjmVXTGtUjDlxYqc0zlTQ2TQylubq28
JHQ6gpbDr51+9XX+1Rv2c8L7CCObz9Q9c44df8i2+AH4Sdf+4JU+GsJLzq2JNLTzG3Omjy8HYCfj
Qmtmm1z/ftcqaRSngKirnEPNsZhzLJwodIiNnbe+UdtwguF1C8oVV1ZwDF4uTz60CpglLb81WLhS
KB4Z5iecQuxW8r7+eGuzgsydw1/M94oULl33JRz53uP4Kc7GZ9Worpp/jWA877hPHacMFkt6KGuR
4BRyoWBGqyRamfXPTnPAeJnmaZqpwy6Z24TdOx4uvHgjS0kFczXnqMVcfom21lQ/d1wLGvz2W2G0
X1PD3B6XUHSgdXjQRLrD/Y50FsUQiNovqOP0H8BsjLAibtzQvmc1DDG756iz+iT1RP05TMl5yjKi
kRr9CCXg1NF278ukBtY0oh+WnZdOS+O7WfKLkL9xdLTxaKpp4Eid20b+Hs85Dp60s/ywsNkS2klc
cpcmOIbF8BDFBbTDVe/1fhtTwsINjJmOM8pmB8WSZpGCQIjB1Gk71WV/qqCy+lTHUFK0UM829POx
1WMSEBSe7IdU4nkb0mWfF4rPftXvSU3Lc50sdyGnECZ91sCai6Z7CpVonnEmK8PQnJCGuc9SY/yD
i/Jodb90xbRuxJAz0lX0EVlTG4PrUJZt1GfNEaQ0CPjmwXL7Qaa5fkrqY8pLzifUHQDazfYp5nYk
1VI9OlwflH61a7s5PzxcuI2mxvRaZ7V7MIvkB6Og4VxrxHElwEo04W5XIs3dx64KYGjlPyDiHHOE
yTs+A58et3hnzfYbgylxsMDYOVE1nisOuurYJhuXN+k0xcNwHuvhgDspPDhzlV3iYm8Xo3nFEotQ
PAjhY6TT95OgNB0ncuz1ACl24zxxP3GbkfkLiYREZEcc8kzyAVbOVe5JJsA3fuOMhS+htOxs2ogu
iCUDMvnqMoW+cTC0lbIHefLYpIfeHXmkNRK50/Rmmq0NilnxXT6S3pRYVTCOc33rI+ctSkXrzTTS
Hes+ecf1yt8fmvOr249fvWwfmWj6Z6ShXwUU8bPStdVuhtmGYh6FR5sisl22GPTeOXXjO33PxBIv
60V3m0Maj+nFyTOxn42RDuoO7ysAL/2QWDIJgJ8rQS0qgi5Wd8A1mjzKZMJ7l47ptWOOTCXPc6jy
WCc1JCgluzt24e4UM6amdh2OCtf03DokN1OqmV/BUV+CJqWeu+uU/qnCIGsgbXsZcslVb3vaYzL1
lKy/KEX520Sq9Y0urTAs11TvSTHv+krh+Zjs5AUJKvVS0ezb3tqMbjn78GnyoMtKho40BLUkoEke
20jL2nIOdZdmYpVBVO+I13xIIH/pFrSGbleQ1znNQAK5wdbFPrUU+YQJMv/LDiKUZWwrg3TaMnIM
qaW706AxVKsHehTMlrshYjc0YBnF2r7I5asuImXL33sRZhR6HeI55Yazc0YW5i0QanZQQ/M3Y3rn
5/ovXUG5nJEjw3CceqSIzazk6meSK6+5Oho7MjfVcuOAclGmEqM1Lex+6cbqdVQRh6bY/mABpHdd
OBRpT8qpGBaLVrY232N4eernEPnNjB9K6dpnu8u+KUa+iXoHY4hINsqTR850p5J+9SiuWn0+EKir
dB0s6nsNuBL3Azk/KQwCu0qtvKwR4AdmVk4DiPcJnxbejPqmNASb1GVNzw4XrSqTl8pRglHFx9Gg
Im7yUhGnCILZ1OLddXSj2jZAFwJLme/OiF95zeYNYKYRjUacItNbwhx1L1oV5STD8SRTCd62aX5Q
0xt5HdyVsMuyfYR4Rf9pPW+72oKLRPM5xRJ08pXteMy52lzidyKiuh9phFkMtSCZRBbeVv0wzEKv
p9iUS2lGdt96dwcGvhE7AHjndlswSNzF0wD3ilToTknn1h/kiPLkNpCYiiSAOMDRPpypo+9jlpIR
P8hKoti0MxlHOVGO4kRNjqCQO0yFxwUTT574lTG417+/WKOgCDdsHY/TTbPVOsbP6sDkvVZdwsWx
O2La6ozAbHKuH+AnsvlkmfES1Fy6tx11jq7aZYHVNxfIlRVdeDGK0DoDJ14cY1W/JvBFzhYpoDR0
Blzs7c9pNIJCdL6+NESVsLGw391mO32BFPZLLEm0W3JK71hKPaXITN/pBJGrcp4DSBavxjBGuxo2
XaGo1b2z7U9Y/MwQEhRVe1BJlDbFKWFXCpZ8+aUorcumNPCZ4gN5Av6scvCa31q5ugNm+HA8DP3J
gR360nKnc7GJUSPJviYgAwiXz7UlwczVolP2CS07noXuuRvxFXKoy79gDnHsydwPTKsEwZy5PaZ2
zbvWfHdOl73kavaGEdUfuql6ek+yeuDunzN7rHKE29mcDyH1mfqY8ditLcCJSdHoCE98M4iENVgY
L1SmQ90Yov5giuFok2vJ4/6FwspPR7pGIM3F2rbxfKPFfTjNfSuOdpZf4Eelh2KiMRYqonu3jepJ
DC1ohK56aXIEuvYd+24bjOmS+HIhRAF5Lnz8zTQMXVIem67gHoLpTzqD5pe0EGzMpq+9dQIQWIuy
K6Fgep0GCsqFMflsKw8mqD0aerlaDtpLEpoM6CecYoA94FTJuN6bybGZ4yAzeQnGsjsLJV044TWY
D9uB7AdqtjmvjJF6CGZUTV7sO95ELuvJU9MmNokvU0Nm6c60/SFhM/ObiUQAaD02evWcSts8UCoL
jUJPLgPiZy1BgMQdxD83Kz5tnoutmgtlPyJvkmWlr5zLAbUrMLTlgq0JeQunS4Ea7iiWe0nTkVzW
l+j6d1GUxXOVTgDGJ+vbiZLmWpc8OqvksuEy1n1SfBT0Uzz/gd/KWJ+2gtJqv6Xk7DIAiJhKVTnn
GJACuUTWpgQDsdFyKv/S4jJik9jHzD33tWp+lVBdzjz/TAl065iUzq0q8uVcjSn38QiKZw5X6gIR
iy9dbUDAOkGZl1RHOso5qztxIK2AHazo+r1KrfROVUg5xppNvHmEaREOIHJ0OwLzAkB1ifSeM5pL
0aU7Gp5cox3hNDenzKmi4/q7vFqms+aYHDzbwuSX8DYwcyDwpxe7OOGomGC1OGCHNsmDLssaPeMy
yN0dVyMViHjpTxrYo00jGzb5UvuakpG0WeFEB5BZtGrErJYJSyRPUg4wpC8C29H2WRHa5Mu02Y9o
GQ4GJgO9XQ1n0L6waNDSMcTuk5D7vMU14pxHzR8uAvNRg/Z4XObkGx06uzoLxMK5BP0IIY+CTth1
ePwRF2sRhTvaBmo/le4jG2y5z/Xig343RpNDk2xr4okQJQvrIommbIxkaHgzUAUYidBbrFETMNEV
YJG0CpqYO3No2p5laL/MWRX3uuDZtUIG7zLWz4VF1qaG2ijzGgNdEt/70q1ZYGjla01yXe0IFBh2
N4esEmnMUPFoZHMPVgpLpl800+/azKOTOzKvFn0uyUL38ZkhAh2cKGe7OlcpoKTUapPUXRRoOlIL
7jYCm8BOt5KHxA9NVvNZG6H/111yIPEz7ApuD6GNnNKNzUm3k3Fr67PwhiH0BaNjZ0y0wAQL7dtO
fIl73aG8vgeBLox53y9RvjUWTpxWLjzQOtXeRPa9p/UVpthdk3n5nglx1sh/AETI6sANT2Khhmkp
I2JRwq/sbsL0k+xhKWxCrTcvZti8GxE6HWOz+0Bd58aWmXq1YR7hEg4AV2e3eprwumoq4imCIzn1
DeF+RgjT/FW5sRsUvRuUajIdmppizkKxTqQzrFOWTL+nbFyeCwYE+bB8C902Xo0k/t3EasAgfrma
JYc2UkY3mx35kOXGHicDzW06ttJUUXyR8DGxzdwOrH3xmmBSvujFQCaW01vG4fzUIgnWrdUeIqnP
x9EZgSrVLfs3mLlr15lYdm1ClAPnKOYbHCcyiUuomzJEVvM+6rhsbRrt+oEEBFYnZVub7kEYoTyv
5U9JxICkUztnxzBzxNHxxNgsO0DyeI+6Nt1HpHfL0qwCxaq/a12CaM605WECdK3hBzRqVB9kCaIR
LoNzT8Xk4d/D58YAysu7aAzqHCmYASoBq2x6xgXNfj6899g5PzQKsq1U9hvZieLVjpnuk+HGL57P
COL6l6znaT+rLAb2qk/KsA3ylPVA6jxkcXGcLXprUlf+GQyMXobhRL5lr/epsBvwKtb5dmTRxb6k
34okZ7+s422ilvm5bfFjF0N8sKnf3tQ11lcgBqY3pervSspiB3OzODD9vTAwOURT8mmKUPNkT2H4
3we2y5gs2fZzbqNoTpiBNgPPWBwdzNIATzS47t5JGK/OCGpzrJy4UZrXiKr4XVM9z3OOX3R5YtD5
Bvr5C5jYqfMrHXZWVZ87hEhehNfKcG+TKg5GhFxvWeSrXQ2fSU/3dshopHa4R+FrxGcM+GjAv1M9
akHi0FlnY7Hza56TL00umMqKgvt584d4rbNCbd31oIPtaWSZlh2XPSskKp47QBM1SJ75JqrynKEY
rbGNVufnnHzxXrFZfmOVYyupgSLgCPq7VAxslWndw7lqH04fpty1d42sJQ+wCHB1zkeC4J+tnvT7
sG8O5WKw82IC6Yze2gKMGINelId2apT7rLQv5BkUH6LE3uaOfIglmdo5b8+iPKZybk+FBXdMYxi+
qTWDZE3dJEySOgC9idrueX4H2zoRpb/1EGbCiMxkImZ8cW3JZuCIrzJzO1+615544LaJlUPIEGI3
RViBhWGGW4pR7CN5JhBZqYX5dMlPVduwXGn9jfcRhmPM9DEc3mbgzhstqbOtayvzSWlHzZ9DrLhK
ayyXaDarPQyy5GlqqLcpDLtHBDHVfcFHxq5i/Ydbanig4+pDBQ84dkGnRP2P3rIvQ+s6Zyggh0hd
pfNK/wzX2tle4M+xyAVVeiT3y7ga2edMUkeHB2GMGSkZUFD4Gah4V63xQb7tKCR03aIm4EEK1Mvg
e2LGB8KYO+OnWtJFC+h4Gze4iwn5vZNnfhtTkpy1laFJWPo2Vf6Y0XIVoZUccuNX1n+XDLelEZ5S
Ey9lV457+iEPuK5w3UZtcVbfR46EjgUNe2Wj0Hu/HYQaeW2ER5aZ1w+j7kdm99SOLq3+4Hy9r4pI
3QyyxYqdpKj0RhkotXvPf84xXFnDHb4cgQMgbl/ccJj3scW0XdUEZrHYIiidiB24frmZ3V+TQhC0
se0UVqfhg2+mCNmwNnNM2W8pb1VuqcFQ7g3AAZuqg09oLb+QwzC8KXB9WalrF9+DMYW3QlJTax3g
jmHT1awffV9jbW+V794Kv2Yd16VQagdTK0/XlDzgwKTcJNXPLGKcqkTpcda6B6bnh2VMu7as96ND
rRFT0FJPEs8ihUNvgXPSGbpsHaN/7hxaPQQUas4747jRy/Gp44ip9XLaNnan7vSy4pfevfdCeS9n
5zsODa9ZrVSLEceerXM5z4EutvJUTlSrkIVeNdnu98gsyGts61fRQn6Ifw7WcDIXEy+bcVTc6cvN
bF6dJP0couIBtGKzuCodUDNUhWXg3r9+87E+74awYt1xxwfFAvQVrs6OOB2Zzk3tWRYtnIcWhJDu
xGu1Sz0fSKcIJo86i6vrBExQ5d3QMhtktcrQt43ZM4ai8LBN40UlRpD0uuGjh924SvenAbXTVw3t
2SViqy7URzXD77GNHM8SdX0yjRBu9QJhSWcsr6BCYL3Q9I9eNQ5MycQj6V4ctY+eqLbeanrXPIwJ
s0O0NBdKn7Ub3ArEo8jH2kJIIorSsz1rybmbVJOQ/H6JGuWsZZTET3pv0smnZS/jaktr3NfIgXWQ
z92bYs2fxKLZJgQz+F2Hwftk5iHEGPQyecLY8VNQvxQoZqsfm7h6piI92rVtnXq9HqpXci9HS2/L
p9BtzlNHmZTamOojcp7kYieEIdIGJ+kwP0TqwRzZL7pZPHTDeiloOfEhGnEyRBA00tI9k4ghEpXQ
k5Nnsx7E0npTK+wIEen7XQjlZ2tMFaMHN5QBIVZ13ZcH6BcG7fXUxOw0GqB2vInyGDK29rMsDcI5
eYZRU9y0qiCai/mUzvC43Df8wEdRjR44NMENBWInCNsRDK7h8k506Y7h9w1Mug0RkZyPoTi/5wIg
haI2E3AchQfaiM6c453jf7J3HsuNM22Wvpfe4w8gYRJY9IYG9BTlVdogVFIVXAJIeHP18/CbfzHd
0TERs58N47NVJRLMfM05zykCl6CPLALt4UHBnuj34lE4jHAJ+8nRrTzQxySKiYSq3R4JrrEd223N
cvQVJbbcBRFIKIMp7aoaOodTqGdfOaQzpP8CsO6iH7QmKWqaxK0UOUsyU6KeBcr26dbfRks7ds8K
5mxqyXcpkaofccT8REhx+E2a8jDFwwG/m/6MJKu+kjvuHeErhWmKW4y9uxl6aRO80sNK0yXQoBHR
1vILiWWi1+eUNd5mIAXrDOeanwc++NohwQgMfPYYj4P5UmfdBV6qdezq4DxOU3Lr5oLyPU/eM7V1
oyV5mBudoAeN+50r7VuF4RYFC58FulkC8wjGfEaVAxqoUfeSFy+x1bOMiXWf8wY2NVwoZa+FgdQ+
UQgVWj0vB49t9bZnnEhQuenuB7gSK5j204VFxiOAjfLS+xRyASeEmvlT6mo6OjCORGKb+7zU77aV
JWcLcfwmR091BKwFfNkJeWxrvsssB5EvyZ0th+RalD89N3hcYpqgyZnWyMs8VsGiwrGa//tlarvq
WNw7pa63dwigkwsBWmkZHUx0DDgHjGNTDu3j4u2VcM3LPy+yntfpGIiTSR46ET/R0dTP3lSl/MK4
Gu3hkHhjcUCHNX/cmxWkwvRJCKW3dn1xBm/8SVRlr8pDQvQAOmxnq8ZMHQdD12uT7vhVQDM6pkGD
RGM2wZ36BlupPHitYPzsxz4+5WYRnPn2lixDR6hopMsdPYJ1mJ+1gArYJ2hrsA5VTbZ0O6pXCo7q
hnL41Erq58AUBBFNpCK0tprAxODroFNDsd/hBkw9jm2mfMu2FDgX5zqBNhbEZ61FtnNNqwjBn6Bl
R5s1E4BzmVi2ZYZXvgyj36/McToGssH11KoM7zqF6WQPiMnyLzl208M4l/n7sPkY21sFW+loDMYW
gZjPlyajS1PFQzHyoLQY3drMesaYFbwGdT4ipou+TXL7urmMv1HKvJqjVK+TJSW9KuX4bPnv9ZJ/
tRWLf2bb9v2JX7VFRupAK8zQQFi0sQsDuYiJGsCNrei8ZPX4hIKI1K1Es6qKMeJ1I4pA5g4u47As
2VZGrcgIcrqrpwFWqck2HnoWMzgs5uXY19mJ39y46dKMduSd/sJAs3MExve7SvAjHij/p7jYRhWO
vlb7JgAZv70uGinjIhhBBhAM9okN96psKlQpkQg9V8bMCNtjO2Fa052EqCTDZhyZNQziM9f2Zuxw
pQh7H9Tw66ZGs110OuZsbDHhUXFq3xeu/lV35d85L8PCb9Gmy/Kb8vDWQcFZZ/nUbJI22DT4SFiK
sd+y7OSL3R+luJM8OffNuz9lRxQqSDkNe89FoLCmUS2aRXZOit+qLVdBxj57bh7YBE2A3YmRbBHI
vxje1PNGJiMDiA+lE3XOquAGoHgjRnmwLN/+1Xrs/gaz+5prf8IzVM4PPNTFNvFA8S/ow1DOnJJ4
Uv+bC/D/NdQvs/7zn//x9VOk5SZtuyb97v6rEpqB7P9NP336asqv7iv/+h/+r38DR/1/EZl0x3sK
MG4QPjF9/xs46vyLYA2Pq1LeXywX4fK/1dOW/y8HAIMJzZo/APmj/E9t1XfJf/6HZf3LlQI4A//G
4S88//9FPv3fw3AcQtspVe+qab5nAN7+G4Xda13iODlKtm7r7meeJy/K/7JrDgdUzRCD2RhxAHjP
9qLYn3bN6v94t/4nChDB9P9dvu2hJwc3gfsdxirxP/9Vvo09xV5o2vptV1UhA0hOmXoifsBhS58n
FrrozrdWTd5/zpGtDz6DlF1Dy8jgrX7Vg4VaNWv5dDP3KytceZGmKDdRqy5T4oiLdoEByzov8H7G
7i7pMHK7KDQ2qClEKGXwp5KLvym0GsNavBKm0v9CN/SeZZ58vP+F3zfL3kxNYHWmfEhc/O8zA6+4
UYK4cZJgumcHWd1ZF9NROjD5UvKXCnf02W+mP541fMyO5VyrgtLoPqJdbFTJVUEh6DYu2Wj1k0Cq
HqKdYZ8UxxfP1uvFLi1UAIM6/fOCm5hBIyjDqLb+2u0QDq34qdS+QUw12b9btU+V42/d5AvLHQsR
r/Kwj6cdcpvsqXfvTeaYhM2M7LjMSlRrS7HWlftGtSuPgsnHCm0W7rZiQGk1RGGj42vnQjXqLMSp
kzkz8YWKB9J2uXeaCGXsKhxR7qwCx7Ngv6t2Q0jy3oKnDkQlshIWgxxgqzqHRysiBkUxWRUSxgr7
T18hAHUYq6+KsbZWJAQE26xdXNwnYm9GGx9OCDSczNl4V69zk7WrkB736cNCVpmZRWeAj7DSKolX
letHuWo4OJN1G9gj4Kp7i32NCBBe/mzO5TXRmAPV5J64XbflRHdXo6xb2/oTn/7V9EDlBd38BFa0
2jOTBWImUTjqovwa0XOltHKIL6ybgNQJ1AstipsSQ2cM/EcJAGhZNx2iCPsRxQD+gGRsKUJxxdsj
77E5QL1pB+PsoF3HGuaeEKGqY9NYXyJLm1Xm4K4Nkhlgfm2icvcgMtZvSe8jmFNv2vbDvB12RBIy
JfV2fj5RQQ7+X3C3Zyq6mvFA5DIVzK2DRBeHJBbLl2WbV7LKLwhkeNYqZ0cb+DXMjDs880sb67rq
ifAUB3SjvEtGzOy76LZWOkfAfHmzCWR4r7jkWG9t4NMndMnpTZl4yaYGZth2DFpk2p2LTwAv0oRB
MrR0ZK/N4sG3iq/ZEWon5v6zQGsCWD7buHpQa62AYisGTQOAryIiGg7E5fec3r2Tc/ZGK4k8JtsF
M3hhnVubHlgvbYf/EztG2BJ3XWRzB8QoB8WQkQU4ZnN5kChyGGDb/GkdxhKFH/127f6+HsTW4APp
K9J3i77jzPAg4KpWC3IfnKEEERS2r9apoEgR/Dwr0O5FxpKULfVS92ghxgwdufPTteUpKoQ+EGs1
Ml9D/F0XqLVilsm2YjRvtT6eSuRuUy5/2GS8isTKgD+1cB+NbbvUYCIK6y5tUdODeX+pRb2PZBMW
zcKqJbAAe9QoigIb74pbhixuxQRyp5XVnSmFyjKa2n3wzsho3bD7P/pmetZV2z4K2mSglUQdiaLB
dSkBCpHTW+97RTBFaqYnm8zCJ11f7Cb1ryola4TxFBxW5v+rfurH0PbyCcY0RvyRbWLiqu8ejciq
sUoZWkqQQleZCFMc1dAMDX9IwIIpkJXMkwbLeDPBahlEsrgz41Tr2+MS27h9VZ3NCRmmKexrlAYH
PC2XeZrnW9NMf8YRvV6ZsRyQbe1uXP7OCezs4mWIQIYkerNLb3zxrHJVBAk6KbbNx6J2nz3dNUfB
ye077XyZ6muDVPYpjXZaI20n5JnkRCRWuyRhl1N6LLmtVOD2j609gR/LaZkLZ53LzzShE1Co8R56
r1ch7IT4UNAvbtL7xMvp1ONSyeba6aXHHlDz4UMJlH2Tn4zJuxnR4IduYTzWwb2xmSDvNzk46UZM
j4n+6gn52ntD3Vwy5QVbrY34QvvRnuhLjqgBZIjct0NmC2/bL7NHD9whCOFCH/o4ew7a3rpMqMkx
D8trXKDLYZ5X8rUlNQHhZRoipNZnWaNZhhOjzxknfsG27JEs47GNiusA43ANblespo5CO5nfK7dC
Szmh5LZk/xbnw7geTVEfi6eBf7NqOys9DzKKXgWPyqolLXtPntUzaiTjyR2boy9ztDl124ZpXjjA
2ka5jlSQbBa3qY7i7rlPS2QIA/hWt/rlToRc9XmQboWhYX+4ToOK0CdopvhksjVsxSJiyATL1nAP
Yxnl17lQBSIJVjO5ZXTIB6j4zehsNNUdodhW6akpQYdIn9xvPXyXM2CQeHhqzMJ6Bw79HACcLb1s
wT4l5SNt3mqZbPHgSwzD00xP2ZAFOr2IFDuE63oMYdNJnhFLbKBEd6c75uRkxi0yVSGzlu1ukW81
eSanKlevyQiRdPAcckRapwsH0Q2nf14i9WtOeXx9d0Ac07NSjNha4xz13mO/9F6Yd1lV5rxy3lgv
CUHB1UmrNvglHVhlbjYj14nzlzlryCKTv5LBDH41TMeZXYKXsSyQZ6nAV238gbvFKDCtrv7kQowW
5cHoWFVl0tlOpevtsyx9jD2YmBa9kjMivEb+OdDKONYOv0zh+J+QeTbLfSQB5eqZ/VR6c727CJmg
JWLY0nfJFsm/w70KmtaE69jyxXLq5+mpTJ3sNKFB2EctG1pXIlYbBhsXP2f8tvCiHqupu2Ys0u+8
BEak2S2g2vuICyVT5wrXa+4AXylr720KULvbc9eHXlsVq7ju04NjV1950J8sBswvgcSsbVoZPeRQ
w/C9v8y2uK/u05PbJ+WlRAW9mdw99v/2OPn5Y9Q00Ud8/zLVRXyaa/Xj3zfV/6yrZ2Zt9qLdQ+mY
9SUXUX1pi6/EJlpCpJMIUy13udW5Dwgb6OPYuqPDEwAMZsIglmr+Lqsq2jY+/z2L6XRTsbjgxzG6
zejG0EO9mDrATsuHIv7NxomJJejuINIPZs5CtASYZCpSqBgkgk9RqX9gszjv28FxIHWwyMaTJVeq
G9UxuAt2mR/1O5wB5rYSDSR11iwbA6XlZjR8SmL26Mh/tP+AH5lhZan/OJGZPwoegWudo95XU2ox
PYcdYRr2dCDshmwVXT2KwepO0ZzZ+3GZf6vMJMOIe2fVGKO30UH+p498FHjmW5b3xatxaUa0r5mx
JGuscvm6DyKOznwmfE+6z3OyDOfKWTQ1a+lje67uIz9z2E+JvmLbcl96k61ZncvydZiG99Khqs3G
CpuT1UzHKs+fRAGroB/qere4yM7VhLTK8eTZ9JPXOTK6E5FLzc4OCHNTZmQ/MZ5jce3ww3kR6Sdk
ZFL1twzKXDM6FBawCvdrbvDgo7g4WEl99qST4MZK683CrmSNtHvalD61r41uZX2nH1Omqg8QCs3B
trHe4yAcNBenledwxJEarVp4P/C03ROBzwJR20dkLOMzvhtjPVQxYR+z2HU2xr1sqdD5NYxwS3f8
7fJwMzEVAheChRDCq35Z43gg0vMf+DMTztly7j6Y4aklZqqQCk4NJ02I2Dndyp6E10ATAwtqqD/F
Na5EplcURz7vEUMQxuVLdjPwEVIBD+mJhJMORhIwIp0fKmW8DBiq9pNp3skjdz530qSXbsT7ha75
pgn4UY5wAdSW8amxs6stuCbIl22f+spifEwAl1kN2MPBDKzcgfFI1hXQwezFfN2PP1lNoebKvDqB
PETRaB6d5U8OQjNOquU5GKLXsaZyyZWLNMJlmem5gXElezlDE5CVp1FgrRln4Ch55SPBHhmsOhMI
RnaMG8fUPe9YnF/Y7p+cygEoU8fbIu74tHl6twUK/HWCrvgUmbI+ZUkM6b2LBpQHBdNij+fMSu7q
n3z8YqLKY5QFcDFkcEq0wQZOmNE1KzhHIpxZagArgXuP5cDo0LWViYSDWjGyGWagRlPzZuXnxau6
Y1Nbw2Hs5kvVYv2DeWC9Lj6t4ojGghK3q5+SOb0FhjgVSgJermgHhrvvH2emFZoW02qnSeTJxq6y
9avTxEh8y6Qq2y7Ld+R4zXPc27SB8KS28Et1OCSLgZ57sPZi9O552O6LbhLx2rXmkc+lP0R98G2/
NKQ1sHjhcahjZ4+XFKOTmtXDJE66fhF4UreBqZt9sPhAKCCf3goZj1uMsBR0w8hSPk2qDRgtZBYk
3SDHdMuN7yfpIxLG0BHZF8kYPTIM29oF/Z0cpxzzUWrvllSd/YCQP19HCQV7EfesYGLf3BSuj04k
M/qH1rST/ViSHkRghrW2CzRSlGHjc+lBjkmXaTzmBjb/oRpZ7GO7nGkg+iqPzm6eyou9lKTVFXWz
nl3LunIfo7xBOyOZ0x2RFSDWMGpSrJQzHqS8Rn0JON0dt6Uzlnhr71Yz1hQDxttjiWG5SFkI15Cy
CrePD2a+1ChLhL+psUHvPRkc60VWZwAjdJDKXCD0d9Z71S+HZjERl7soZE06tl2Oyxide9IQGPuu
Pd+5tDxmU9yJtxE9+VzI+qd25bMdY3Epl/YyoGxBmqY+CNE2DsZYv7H0aA5tTDJi0/f+0SB9dE19
/IDlhrA9artNHnt/gqIQf4z6ZUYgEQtDPkQ8cs/Y7z6TmfDHJUh//YOCEkX3aRi+OloMrO8dLBxK
BQVWdM4fhgOfKC8pvTPcHORTZddE5flmGuUjfzh5wF9L5TQ+OfMoniRdiFTOE13mSnTYIJeBeCcH
NMWTkEYcLi67xKLACDVY9cHp4+qIC+ESJXWAGFP4J+g68V6n4CzIpEfqy64bRFdR7sRA75Y7U4qb
2Dw1S55jWynTbY6tc524Znw/qb8mdnh7buhzIGN1Mkc3uwxd/SeC2D7UhvvY24v7WGsNJQ5rOeC2
cQ9PMzpkHCQot/VZG8mLoE28pGoWfKicQKU1vXoVtkBHdrtBpj0eKrK3xqhPTwW/TMim6ae02vKG
7zFZNzaLT0T0u1oU7SuGZ0xn0w7zH9vfPrfeYoIK13ZF0isDYtSJdVy8FdgCclGZN9ugD+Jg9vdi
oFkYyhgdTM8lU0zypeuT/Gg1DlY1BEGdHnZVn8sTcIRbihrm6AkY1gIilOxrudEG3z+VJ0hWq5TR
1MA+4j7iyUzDOiaWbvfx0EENmSyNARl7dFKgKBT6i999lfV2/N0m2TGrgdl6iqDWiMJoB88Y4ChU
sHpc3IvXEmkQT/2jW8oPDAUOzLbq7r1OoCcA+Ls7qxCq5eXviWKUu2nYBIhTyKf0k5vKiKUlS+wI
I+6oxHiKMopmEhPCJijtAyD669yBSTPH2lmVtEPIrKf3HGovUTMJlr6Z7zsQn02edj+tbXphOm+c
2KezNfggmYPvMi8OFVqRlyHTjM1n4oGT+hOfFna62MJxZQFrgAF9c4P0anmsg+q0fleSv3Hjr8mC
E6PUUiJGTpH9q+gSb0cO0phkohrCdMr2fugKm2wSJZiyLX1oja4Xqnp49Q2HcpVYPxvpSDeuGA0B
SEtitalbRDgNsoOkMh4swyOqKG/4KWx65TRhDd1J9dWbQ3puBqHhTextX5e7EYlhaE+lYqZPjGLG
L71tDOoeLefsXCfts5eo5oB4LboqoIt2IXaq1c9JYhoXPY7faWSpV2RlXmyZG2Q30wNhSYd0yMif
bgDiuoMhaVPjq+PotzLCBGmNtEqFHq9emcYYnbMPP9IvbCauThn9jBPhnjVsgYU3dNd5bbZtTZZe
QnnjNopgRJmi5XIkmnIPyPjbyMfyoe5unLqaW+XQtersShiYhjkguV5yFdr2rNZDPn/5kVeyNGue
pFX/dKS+8SkhSg2kf00QrZ7jyfoTj8TmKst66ZQKuA4ppDXXSAA6O5yQ1aKzhxxtAiq8FS0QnWoG
CjXWoj3VE2xrhLvYTIfyqAe64UT70X2SmX3YXnw26sBfVTzQoY9+id3OFHwA6Ee2ZWbGkXhdnA84
wY6qi4u1W6BsQxKgNpUxRRsHk9FaSkrrMjWcHeMR7rJ0RkNTOA9mb7tralH/cXalIiOx1pdM9vTs
VfaDqBt1Zp/fPL7NvxF33O05Z/CyYtU1rOIslR/rqBcvwzIf3M7QALNc42L289Z22mldeR4zybql
43ZQCAp/nfr5chyxtWOS5Arv9cvYE+xF6g3xCV72KK1XxxzK5yHKoTdSo9c9RQr+CHcvpp1k1zU1
wsNxT1hDdgcJEutXbTl7GaA/p/JeVqXxcXBhW7vj3/ae9xePwY+vU0KrqJiDOePhTetQFPWfmEXS
+S4c9s3ot0qJpnK6fxZTVdiOTXCEXkDIN167R2sK5nWWChm22LzCyK84HREJrzq6xgtmXTtjshrL
rLnJBMNyibg4QIPEz9R3/EkQLDgTRp7UHAjBEKj+MWexwQU6ASShuTVmQNioO2AFyXWxiwnMWHnk
NmzyGbtOVC9w6xPjaEGC25czWP8iW54Ly01OvGnxTpVYY1PXK87/vGTJPYFxqg+d1VgHgYRomw45
qX7259gs9i1gecwO2DilUBbANJ6QM/XHRAQ0PGM1bIYsNy8LRsy+LHYWq06CuGYDmEbw4ZVMOORi
deeEHjocdF/g1/STazJrlpiyf8/65gXf/RMJMMuO3X2PCQ7VoZy6jdMa4kqlLK5BINNdGclx9c8/
6xoksaXRc/XFiGXryNy2/aIezGZ+Zy+i98puH+rYsJ9G1zy49WMzeTbgraHDPOV9d3zeYeMM9SGZ
q2NAQONqEaK4upFh0i8jxVzEfPC1lRxrOZanNmjGve9ZMQCWnpmt10VX5BrEDnOqPJJ9QzhtZ7Gp
d+WHPSfjQzXb9bGKy2dRD5ySFvmXXhWPzwzJ560XX5zeAifBRfCggWIzRcQtlPRfwdIRDZ1IODDO
ENoW9IaAUOCHVvXlBvir2rZYFW4xp5bRlME1jqBcjkJ/JoQM3cScqjUU0GaX46MzVmZB5qTd4WZq
lnOWFT7NHaTKbjY4XTIjAL2olgcy2qKQRQiBOvhxqua7WZDsaxVfzLK1nr3SQPJT+elB58sEWRZO
AonLVcgcgeg9tAKblCvYxUr1h9X/F2whZr6YwAD04CQotEcZb48uOxgQqGkxQ3Isq+I2RdY3ToD5
htysuUcNfZROVxwGawbQVfvuY863ViAT2/SIXu06/yoQCSM4xAgLpNge01dzNmnZKvoz+86IAVno
3VULgNdXzYw2OrnT2/iQGqsZYA+ilneXejvdQXE2+TjrsSuzsB7AbDkitEX5qRBghV5mk2ce8FVN
G622BmnZS19kG8tWX3qwybMndSeOg+clmnsGTQio8qH0Ty3awVXRBOipm8F5yW3nQ9WJhGbGfWBa
9oupsNopFFlNSSRnliGxS3szpSPGOoe+nzjNPp6uOq9des22PuIuE8jY/NWQEYcRtzz88cKmqDAL
PHUJJr26DMpbOShN9Nv0XvkufUgQmaEZp93LYHluOJmdQYqofYtwkB/GUXTHQvjftejsE2NM6OuD
PtrxWxxJeStBIkklT4502ys1x/Qyp8fW8HwSQIqa5VqNhzEe1gTyYnDx2TZlQ5lhUSx4okvmRvge
myflOc4KYMH74CLmKADN2pG3LzSC38Bz6tAYKmZ4hIBhzWKPY48jeeR3uoUZmPiDCF3jzVHMe4jH
2DjyTrvnamPDYhxIVSQa2uuMExRAoC8sKISfm29Bje6fB/LaIt08a5ybTm4ur2l6R77dN6Ft4dOg
OuOLDy4Y4tAa+bd+XizbWGNy88Ok0RSpctlFXg0hBHaiNvr+Cb3GPrWa5kEUqt32cOmnQpHV2OIR
VKZ4mfMsPcHjIGYq59JRQpypMMFRtz96skzMhDdds7TtleW+B9z26BlBsGYEnaybiYK0UbOLrEeH
ZRDrW0AdA0d1vCHtfk8y09sxfzUo2uuU5KWKhYBLkgu7FAW00JDAxkPops0JjmN6IqeQjqRtHvB8
oEUX03XiGbdHnXHAdflKuR0Lw6C9ZtQDW95JoD9Vesm7PDg1EaNz6y7HTSq3Obpm/Rkz0N210YgG
Hc3HZLPW0YY1MjcfryArnuJ6MD6kFW2LY5ZquuHE6x5zZ+V3E8F9ld8dncLCFJeU17pGO+dkoKGx
bLgQUeC0tomdEiuJsTdzM2Tho0YEiWFkVUMfOSmTNnfp2nA0Kqi6kfnRSgsPtWmOt0TweCHR35mc
EpcyZ8edF+PR9oqJUkpXX3d/wYDFd2yKZcOUHl2taYxXJofzWvQffanaF6rhISRBksV2/lsthXP2
2XKu88Y31zlJnDuMveUOuKXqLf22TMdB2jgIqqW73ke4WV5yFAqZ7OXQLyFJoJhfVRHqCPkrNTp8
Dhtdq3aD5ino2+8CGU/R2N2TjeyHvGustoE/vrZJ2V/LwXJY1Ytd1PaCjEMNDiaxaoYJppnsRN1/
CsQ0Jw5eqjM/T3cCof7siuA4xk4OALLsNxHJvkBWplthV/VDgWxTEtmU2P2J9Y51nvq3kWb4QmXO
+pfbBp1dZoQD4VPbsk0+KyZxYcTYPKX+wX0QB1tJo6wzb8AGZmN/9+w3m6iukVgaEsUSwM9zwDSy
cb3NnPVpWCyBWJM+YoReid1GNuyyVTWo4wIQm7wZ9zTI4qCUt046PLLsGgIsUPFOGtYjIRBfwSwO
S95pjIpFKErrxsbyZXDpA+1qoIMxvUfmRIzsGvqoe00XNfrZ4OQvZnYto0UuG/L6GO31OBDrZvhP
rLtfisy8tfOxJr6L2Hk901Cw9mPJROfcrKjJIdn5uOQdXJIFxhvpxDgzm/EvM6G7v6IZ1zpFmim7
+MiU09m0AbQtBHsf5LAtJ1ONwFxm9gqxYLCb++S+BgXH1bR+WQSNl8hjfYxT76+LgBM7A+5qn8yl
ha8kHt+0Xo6dZ+AUi1S8olLH38AOMcmys6jaM5kv7D7ZL9YDqRid+vEMYj17GZDeTaDQarEYNOv0
s+XDp1nXKAEIXUF4+L54fN5415JmIBj0nhPVpA/aTr9b236YYPfi78nIFsSYa5aahinhOEeqCL59
/FugWFvZbbdiDPNHGGOAVLT87ZgjKQPMMmtPgDrz25BnC/IHdJMUNYFOX+Zh3NgTs21A2CmYkunT
ad2LyCP4JDlc3kLup4jUJLKjIX+482sfd7y93X0+V62kNY2nnF2GDxIzUSP5Qx6HtxNdlAOeObg7
zMaU9szSNUesOlh1UeOkQ52X+lgo8+Es3fzRHPtyl3BL5ZGz9ruekpFNFjl4N6ID98WCNlrbklLM
X7l8QY8lqTuTy5w0Mn9MFJ3rfHKbla5mMFXDR05F0d6ppEmA0dP3nAvK1B9pluM6dsAZe1hQksi2
L+Bz9dBQMN7145AsGOIX0g3nbhjWlto2LgDhAdGDYv28JuQp2Q1lFIo2MzCixPnOzAHm5k4NfZU6
AEgSnoTWpP5fuUCgYMVE0y6oKzrmHEpKAriWnQV8dxcQXms1PcVdDZyB9M/ImdWjMBg0MNJK18Qj
5eFomg9ekvWXwsWAXYFQ3VCg5OFAg37Sg6fpknrrV7FcseIQB+GBDXH+0iqD607FcIUs8YICxPog
cD1cMt2FeVCVYWaBTILWMjDRK/dFNR6GopQPpDlghTCBasF1nxnLdxBwfxNcVYXGDPxtICDJFM7f
gjSCX8sgKYea68QJep59A+sTgXr4yZnJ2d09WibNHizAb2Ftm/m5SwdmIHZm7BjOPlCt5J+lxdSQ
rMHNOPXFm2zJcyPYd4AydGh0Ve50ZAWbMa6cVRMZEV+q4lvV2r0yQd/LquX6goyOdZmcvToIHnEO
NEebGMu1VwJ9850pu1YywaPhexVd/rxh8ydP9f1lqiEXtMnBGLL62NZ1v50iic5yVvV5cBID9WHL
E4Yso2EhCslbnKzccs4jGIoVYThjCESju6jOvgJd7EHJ1/VWNXN2SudaEAHBI8ZepfsT52c8y/rH
SSy+uuk0PvVlOe0E0PeD3bQc+OhvkM+8S5TbJxM3/anL7fbQ5vatngN5GqPhl9n51dk3fGNzHWUr
9zDZ5GVSgP/LS9ICQ4cEDErZkZckqEmMGtu/PPa40MSKWAkMq15TXeLCfnQdzKljNf+hAl1HsEU2
ERbYrc/kJXfGgrDmdP7Uzpcwuz9GOSNHJj/p1icz82XTegtc5a+n1lxOMMOaVVlq/TgJ7YeqoWDC
bryEeFPSNVPpnRZu8VEk7VPaq1+qNf16xcX2ELH9eI48vG2m/2dC8fyeAdsrUzzrlUB0uyQixrgF
C2cx+haJ/l1ukmSv2KYyXKMFeEKtXkn9JEh1yaIrls5hrVlFAhctvX08Z1DiIDphtDZdEkb9k0xS
ClDDXrupro6I79J1mqXcxwoiMFKqaodn+w8lkwijlOknundcpVWe4oLXweWfl7lZgothu3wPa2jV
xCuTtjodWbquOuNnIJXzidG296ylB+kU1DGzrv09Af3Jw3dSk9OhTYnHJ3ixcfxTSk3FdUSzwyq+
Z/BQG6cp0A8t0+GDLfpsDwo7DRvAWAhvhwu0pJnOjz152dQ4mxxH8kslVH33bf3sNA0xCMU7+8hq
H8eEQLKIQkFSzzdiTf2DzOWbcUe19MF9HBPVV/IRtrIjYSZuhv/F3nksV4502/lVFJrjBkzC5ECT
4z15aKs4QZBFFrzNhH16fai4UtzQRKG5Joz+TVezSRzkzrXX+tYbzWqK0J0LIcs35baH2s8GryfX
iO7TsUPP00xhLhi/ajNabMRGfY7qhrcPddHZstqWo77XbZt/5D5FOP4UbRt/5JVRZ9O1TLPvUU/H
wm3EtqZ772ZSFkw4FDAHWAhO85wkaabK7pH8wLpp4DFTYEaye8qDm70UZWHnuSq32njtKFgfY6GE
WylQb0gQGFVSHSWcmnVfsrs0Rx+TclcDxygAfdZGdJZlFZ9jZZHAhrO26bx2HUwX7sTxa5N635hy
KA8YxVtaucQvKRdZWjX6ezkN98xI+zMsosyJyZROXXXvBxB3BIpmloNpdYffNCG5Ko/83pEtqX4r
gjl+tLSGh5Ay2gm/3Y+Cjsp+aj/YvRc7fkfQpKes3pZzkd+ysnjuxhC53QnTo2lJrA1sQ2+zO6ym
eviZEt18+aI7w+sVR9EPej/J+ibZWnKgtN2BtPLWa8Hr+JO6DoHnbqeeGiKHQ2xbyJlWRKTtY710
8GWWd47CgEyksA4e6wVoZ3wpZ8xgrGG8PSo7W32/3KdsqzYzq4BNjcPkMHnAz1RSMH8g6lner9Ac
4lsXOD8VwYB9L/P3nMr6a5cLCj06B8+XeVIaExulfgFvArI/LM19wD+0YxcKo1vcJzVbbf+33diS
jyKTJrBdBnExv3iKGrU+1D8e7lZwElFxsIIZbkea1avW5/cfzniyCj0/eg68kwxYKBcOo1xDZZ+7
tyBswxUMF6yOsWWuAA9TLaG9X9Nk3hCs9XZy1EcTgVLwwoF0RSS/vKBESBhSkLCY8IanNIEATBxF
bgh4d2tMurtFQpIEJjDdx3X9BoTF5Zs0CEnSAoADl4BLcytTO10D1wEPHLhfJpolPXP6LbTNR7cs
8dC3cj2K5g0IzqMRBD1LJuPI32OdS2SepG1e48l8lC1sPn/u+FdbdP7JpFsK3k8qs/TJxb1m2frF
QBeknwUuXIC/GCPA5O51kwG7n+pdOLVvWNesdVdJDKgtAkecPfgokft4lWGs3Li2Dp8R7vQDKdLT
XMtvXUbvWO6hlk+HsRKf6BbPU8unmI+ogxc4N0EQ0Rlauvzswa88/vsGheSHWwW+XNXikUngqymT
NyeKLjZVemFPYZclf/cxL05rIK/d5OF7IbAUsKpl/xTue5t1yvKbhDBkkmbl1+mX9UlYsiQl91hz
akyBz0Fb0zwvueDuaGrwr6qekVLBF+48B8Rs0GXPqccTZQZcd81G3lH5TrPfeZjLWnSgudkTH+Hs
IsSw+feLrMjyrvws2VGWSnazBQK3+Ewm+on3oq/yG+rIhiiwi+Yawv1z8YpLA49cpBECOkWwWllo
AB+tAD6LvW+TZJREkMr6M8F0iZrilY/UqYQNxo2QoU8n3KoV3dA0kWarsBiX+xWTTcwPICvkV1zj
EY3FiHbMTmZTt2SVBJw+UfDEsbptt5J7KY4q2ClNm9GL3Tzz3Q6Hfs4O6Sjn+zg5VEe31bFtzSPm
0vqs6ZeGP5mThqdN7YYUTnlaJ8cNTmXjghVcrK2ETYff0Z1GOaREyO82Qdm+zwkzIZiEh7QGZxBk
T/RuY3bJKTPNQn9izhgnWNztuDVpPScYnxYXe1LFpeTIpW7Qx4NuufklE1BdgoafTJvypNSDh0ck
rJpzVGHRsVmacd7MG4NHBkI4cCSNRwPJhZeCz5sXlDJzjecfHFE4p2Kx4SUFKxNeVmUDvyMNspRf
V4ZWUmQanmx394pE7tVIBgaLVXPTTDpHUaXggbARlhVicx5hDG6qMH3494UGnOxBd+PvpNDhxnT7
766ucTuTXN1VuW5uPQt/OHAObpEmQMUMWCCBFdoH1lMJiexSsly8kAp/kbYbHCvL609Aj55zM32r
tMIb2FBsyfumh5PiHMu0T+/C/BObWu3rlp1gB9RtZLN8R5h/S+K+u9LftISs5ocinkfMwjvzHsP6
2BSyi7bmHLrnuSjFKrIKf5Mz1VMTAQwRiF3T7px/Pk9wShSyv/l1P8Cs46rbxQ3bt8J/DKVDEXuk
Zy5dVoJ93R3OmIoSAAFApV1SO1fGECxxJhlpo7Bede9HD/ivFWY2RCanlI/xEM6X2YoJqTe8ZcDH
bHxHq3PoN3wUoubmhPPSaYKMQk0MoWLiSmeqj/TBgR7NZvsx6KODJlD7bQ9cuwJNRwb0JmM30xvP
vd77W4a4g1O/eaW1nH9W6yVbSPEUpla0ILNo0gc0rPrIAg0nk+aHl1lluqGVhk2pPy9CpWEfOU1O
NFvj9431znYN7hW+vPPOnc7JPNO4ZRTTIV3qUHS/wpcS3/JKcKZGAbSTNtsPsu13GCU1dra5hYlc
QlQxItDc/nwPs8C5R4mK6A/LDFpxWpOWnUgeJCau9azG/ObK+ajZoa+dNNNUG6mmu/BBvIjegWc4
p+2R8iEWOi3CQ+AloL/w0e9R0NUujbHkW/BltlVSVGCBCdIzvwY4rYnJ9hbB+zHC7GNFTAIcj+Nu
RMgG4UqgGFbRjkjgeEDMxaRBbe0YuxOMI2wmpY2rDcd18hQGwCgWo7wdG5rIFlaIZvny768CFcgj
XTuIGXSJcU3HXx6U/sHG84pptfjh7kzDTwIKpPPN9sbGkGSLMA8VXD4akD0q2lhFnRwILHyPhzHo
vdM4MJTUU+ZtyrzoLnAs3jL8C6vUKiCnNhN5fYMFrJUVwcXx3+gYaDZZBq4170hSCjKMWxZLmNqi
1HkkP3afyGdeiJroTTi6X5Uf/nFTTKxVWvfoZpSXjRXeEBTolRdofczl9Nlxn2gLL7vkRloA4S0V
RTX+sCkK62vIpg/K4c1rgM2SOm8AMyJ9kMNCypqcaBsPsbqmDjhoTqJDlTQZi3TQbXVYJ0AtZsqa
Hge3EC9WipF/TMp6Ow7mY5pJ5qKE2JEM+KX5EYW7/TXwymLbtXV9IL8quZI0+qy65Bcf/Z7gzFkv
XyrlGKd//5GUyZU5Jzq5/QKpafCaZ/Ao0DCIyqnFGRjoFN500Pv26V+o6f+n5f4vaTlq14XzX/Jf
G5Jx/+0Hdq2eltKU//Hfnz7TT6WpG/mvabn//Lv+d1rO9j0f1BHLOUmy+3+F5Tz5HyJwfNvjNS48
ESwxuv8Myznmf1gWfSIBi3VBrmD5n/4zLEdBqymES9eI45iBZbru/0tYTljOUgj8X/uRSapJ36Qf
lhWs4wfe/9HQWpn1aJQGWn00Nmqb/G2gUPJwsStFCdjHzDgvRZcBDGi4tKbkOZ1cJDcmQ12V+XO7
zK12vdxB7APbo08HhDkrqlBhphOwtWFprSaNMTUANsBQKmGBOA6wYvlcMIzeA4w83Uic3P1GUey3
nsRqM9WZuxkbGiNDIb9c3w2/zbbeJbb7QDQ5vQzEj9jqg35O4eTzgQJsLNPoCtOBnj5hGiefhrQq
ZftoSM/cCNJ6m64cvTU7HBhAveucvQiEUpAzhoR6HxQekYm5aaDdwRQPpqC8RkSW8BPa1UPSMfl5
uQ9L1REzKam5eqK0u9sC1HkpjXLGmFp9BSqSu1CksGCI6qynbm5/G7fY24M9BP2UEPlzYyDGpVO2
C8qme/DngeiZABlmyXpPASQ5A3b366ol4OAFODmUnZcbOGg5zSVp/5DhW9j0AZcMu/cfXcP5MJnn
NhoNbKM5ai8mYbd1aYN601Ry6bGcv9H5njzYtwcBp+5UMb3FQcM8rsYPhwN+1fZl8WZ1R/Iz7qXo
ymqjoBugRwHSFVS9+dkgoEuZX6Zm3ZDUXvIYDvp3xEJoU/TskPtoxMfOzsQeIvirAfsVx7HDXb7Q
E2pfhWvaOosVqQCGP0Jy72Ek1DY4cYkgDyw9UEltNZ2AvnzVwvyeZwBWZrPMueMaAzHYskF+Ggln
R1QDlrNWlXNN27CEF1peJ1dCxLSHD0RT+4xQffFpWytLh4pYGyQAN7QgLV4m49YXIgWlXN7ddva2
k3XocPOd/e6XFTVqP+SxWrcPxpjbmySiJm/i7Mcwd8IN8Cueff+gSecbVEYQ9jtAohzXZoMNO629
34Nn0BQW4+cmP3GheNl9ZVn03EQh9caDpY9jVqYPpWSY4ne3JKMmfDdj1W1mApVoJFNxoMsNksEH
Fia5cgvbOedy5CLH93j+96WdQf/V4AQVqaeH2BsfzQVFtBq4eW8jtrhnjJ+/SOYBEPVolHMWcJzG
3vBUTPbarY13v0gGmJ9kFQK3vhpRsvdIfl21+d2ZgqWDcm3Cj7S/VF7TAQvKPjNty68k0H8aH93W
L/J0ZWlQA9WAeU2RgluzWhRPCqD8U9GFr04am+zhXPcyUVDGL3wqLznc3iTy46e4nx+X9q+LN33k
YPbbIep+A62tqbY41lO8cXw0yVQnmIOr6Z44TJ1zUr/6UKXETE7Qsu1hXy9lBoEiQx4KdaFhlSV0
Fv9Kyih/cHy6FS2a/kCOOckifkH9zbt7Ak0OAfBOa6a1k2ZB/C7RLD84bOEn/cJ3WJ1zmM5nq4Pm
lk7wfcwQ+ITpDvdcU4vH9FF2uUFYxwD87AH+7+BP4o9I4x1Lznmdln15Kdn4u12dPUIhTh///VWg
WJEkOdv+f/9dbPf9zc4j8hRJVz7MMcGRubHms2fY24FXwOeINYqVuf0e2PrVK4CmJEFuYa+ixjaQ
KA11hBVwiJJvv5XhesgImQWzeIaPP5255rgLbWq4Ze9VXLrrqW7VvZL1VxeBXSZzwTV7XqYEb4HU
o10afHLvY+27F6t+mmc1rSnSnXYprMGNrJeJpOH+mqTrtrSJ7MQtEBx0PLdopxfe89+OMo6tduqd
Cl2xtntbIABX/dqG+EE7Bp7xMK+t278v/xA6VRA7Gwv6Bn67cYfW1C+lAM4uaG//jAztLPjjzRxb
ZMdzDSigWAnPtDczYHCMvzMhH6SS9sRloThkX3bCgB4E40PXowsCTmAhg42M+shMEeyMcwaplPJe
3w72XehCIImNGONkSHkBRbUnJrdqu7zIeJq3LToCFdha75tATGeI2nRbR7rb1wW4Ku3BJ68k7qco
Is4aUb1YJLDLh3S0nmHXnrIkBy4LR7Uxwe6GUyO3NoHN1mkIYFGioTu8h37UYUHAi0rXy9qZF1HA
8EnmJRCRG/4Rq7ylQyEY5a1vSvZsqCHU6va/GV3fWjH6x9Gk/8BRZcgoiTKAoXnHFAlES/SEKv2u
3JFSSQ/YN7bmFJm/vGRiuv3sYY/vcfg6+OEktuC8GfdVP6r13DwHLX4+BDO9dlpAP7kDm9ebKvNc
Of7VDNG2igD1upB4nxMs9iSCyM/GTbV20IrYjDp/HBoibXUVLUCjcLnNxUVNL2rzbrduffKrkrpm
xd4wEaFzshpcFoi81GTZeFXGEZgP7zrddPr670tXC30NaXu4uPK7WER/aVB8qTwQwLNFOW0+/K0E
EnvU+fHXYDXbpKrUsSnaGCQ42LAOFMuxB1zRCyUuOeaPbYvBnoqJPr8ZjcMtxTcOnMDuHi9j+TyG
tCwaaTt8R/zxRF33E5uYR8hO7r3gY2C06Xzh+Sn2ogBKlRTU52ausm7kIIx1mScbmRqsByEJXh0n
J7AiUZ890EPsHfRWu1F+dQsMCJUHLq4alzN2dI0TuwZsYTFeBN5mBS5xl5+1ar481YTrJAb949vh
d1p04xWn8jVm803ewWaUSRuC5IPHegI5zp2DnKNPrqiukzResIL3avWZWOB6o6EEz5mD36bvd2WW
ors4HJB9LN86IY3HCsktDjr17JL66Gq+ASMhEeOlZXcBmQu/qctPYIMkfLDRYnGm9kZhnykzz1/D
hLq4aKYrE6ZedgYN/UaHjkeBlDrZU9Sep5oKFSMYX+qsr17ye28jxLkRLS1cBTnhBnD8Q/uW0M6s
PcEa/0+WpN0+Tl0qvusBWAIGxskvoaya5hey+g+lPjd+uayOiWBsIxM5SsExM0g1TNiubAjp66DI
o21i0z7ddeKYGUT9QLknzyksv2csD+seeAt7b4ErZPrtpu6IBQi/CazXineVepG4ZlfsMYd3m7BL
Bf1pX2aRecQtccRZ635ZdlPQCGM00O09ucGexxqaS/3Wko17F+4zOvZnrqfmIapse82ZjJ7/nqQC
A3g3wqNogQoa71Pp4+414iMuQMawHAyiMx1R7/ptXOHPjyH+DzkapCcJC4wJGmSZAt61Amrc6cSl
bre0fhwDdnHSV+9ZTX6yN9S6DvIDo292II+380CYnrxE/Tij9xTE84AV509RMTp3i29NmUtYIVT6
aiiyio7uP6bZ++RA4S6vUMAV+p5wI7IQ6WDAhvV548uWV7P6qOWAzifHdz3q9pCEI3PbNOyHGYwO
b/JVDLFP+gq5swKsEFEEQfRlOojpx89gjf37UwtJK19kRd/MsLRckyfwtfOS0vmHysldo8KkVvZ8
cYNo2mlneB1HF5lZFt/2QqTI/dK4yCViW0BErxYF3cqbrWiNaTc7EHxnA5ot7MB8UU3u0xC162qK
kS101+6aYeBYwZu05SntHjjbX/s+KfbJjPEk793TIPECjMI5+ogCYI6ezMQhQ1eaSJKpTCA90gvr
xrI/OZNHQscEMTtT8UrA6lPZv2PiZmerrzYu1CLGmLLdwnC2n8LY8wnv5Hdc6CjSmhm5zaUNrgH9
S9CgQyBAnK0G+R+QSbnnULBp7DmZOf5Pho/F1lgnqzYAi1C0PyzWUOepQKw4306j1b7k80hnUTBg
FWi9BpxD8lZFeBXjBt9BW3ntGS330tWzXI1Zj1XVabFqyPQlALTOG1qaUDS2vRx/+jHWFyhpqP6N
A86WhOxJOfXGBli2s1xCHrnVEmtNTMBFXEqw51/M0n+p55ZZvM7hJTf0FdKv+GrC/XFH0EqD0+30
oF+qMAbaN9fGKQ8ULhCdEB5T0UOJKWUHRJZPaWBEDF9+f9Zub24jf1brilZrEuzPk11Apo7qMxbF
GFLTFOG+miD5x/R5JcN4FBPFPiVLKcuYIURw0YEPruYbwSjj6Ic/PhEzl3DhS9TCfdIzHkerPHcU
pq1awcZJJuIpXS4HEWVPzxmFguvYQdpyhAGu3idgUtBOvGkTWtAdiRVOCmqgDKp6n38Bg5LbPABZ
G82mc4UFewhn9WsY2vY6t8VHlbol7ZpAtNxQ3bIKu1+PdEMAJ1grmjte2xToaRpvzNDqnkUVeJuq
HHMGKmPnNn28TtMY3h4iJHVqeEZqi3eaP5AZJJ6OHXX51455rKAs4AqfwQlnKU4Rz3TAl/iVsQvJ
cWxnH+Y9rmN5Y0wLhvRPGMXTUxex/mU/HtEAYPEztg0cSGXqXpvIIbE3pmTbPfPJjuUxLbLnsOrF
W845QNR9ys4hq0cSgOS4cYkxNrkKpwUL1pTPy84mbXpqi3DiQ8htsl2Wb4A/+mPXudNL0/uvBEiK
LQ4reCteZIAtj4c1H7BsCcV99kQT1gn9ZGurGcTV6BPQml0bbSKZ650D6XI/U216LgagUrrVGcg6
N9qmGi5q7POOMDrr1Dud3udZh+3LqHdePjZY/penhB1oyMbzaHqYbub8pZnpnKvdJ5mXj5abDU+l
RamY3aKXNp1oj1iSTVRh5bDF5ClpW9gRY/iZykKBWZkUjicafpI4pPmBxWCWtD34/RgeSFicsSy5
28IibmFl9o/b2r/0EAHAmbzyPaVfOmXOk1Pdn2TDwsmF34oTtmArP1ynfsx2WiV3rJDjNrKtF2XT
lWIUxXXyur/QYJYIOQsRi4d0VcTJRRnpIqtDrTF58SQ+t8CsUkuaCXBMtLfNDCkxxFFOgSAjCE9t
P3RvVQMSvJdne4k3Yq380wbq2Vc1D7/5p9ZGsQWFcQr7pe4+cY6wzrDRVzwxo2/Fh67yXrug0hub
EXI11OW80oX3x6MaYIcBrcKdYUPaC2ZY8am9oQTSORmVc541uNZe0S5m9uIWDd8VHdgHaQ9PIX0J
q06+A+V5xVQHUT8KHg0xwkW04wOZNxfnzRO+A3x5qYOwI+rXIQZ7Rm/6bx24mFPD2VpjDOaPY0kb
NjhjHc956BPzQKac6GYp77bSHbbQeBPNzgFvBr68Qel1VpnBmVgk/tAg6Z89gTffRXdPrCb5BWll
hfs2OUa2nbMLmcaL6/njpSRmv83T18RcZnIg09x0MKcPncO6bsBFJGGnNb08pEzYJ3Vyc9QQ7tT1
Nq9BPrlwBzAo4nudfO9Q2sOb7HtnRzcGgfdq08zuH60tHK959VwogLe8aaFP8JESdr23kuiPP02f
w0QXuSkY2giTw1OYzU1YPjZug14Rq/hRAMfx7Ja2vgSyBRE0f2WVmmb5ye7JIiqxIoYx2ql/pREd
YrsVDFthJsYx4+ZSN2AjvIkY1Cw4X0uPpNDQchcJkRpXnUeqrLOI/pZV7Tzn0GfWopX2vusJvViR
eeA+6vwxhFGvJF74dQYcBNe1ZUALlQBQK0XZPaOx2wb5tp6bceHRMlFNs+Jv7S6JN5m7UcHc9ouI
OhWFq7DHlEqJJXNDQ1kn4AQ6JQKSBNqtSXviq8xsQMBO3IKs7qLl0l7uJcsKUkjuc08qfqZC5hRS
BK4IMR4GFze5TZvC1qaZYp9PNBeESRw/pgHHMrLkqjFmYq1SIAmVvHIDXS7VvvgOQx/dkFJChEKQ
zcVnGHkdF/1M7VjVP9SqORDSvxAytp8qG7werB8+oi6XMHrkqPSsHNKTbvaTlll3svlxPcUBHmH+
mVC7auMFUFhUR1gxC6AKoY6oJh6qaMM21QM31etj3MkHGxsCkHscp9jFX4J+a0J8/ul9MhUepCzC
eTRW+fWMJzlLt3w4xsfyfcy9+dn2xmfICVpXwXPd+TS/F0y8MZxGknIr8vYKPU9nW51T9TeVvQ2S
nthImaUn5pRlm+x4R4NuqFwa2a0BqSWq3HqmGT7dcSAqPig0ULc4oa5qcoaD7DwWeVn6y1BWslVp
Ee550agqwzsc7xlWquPMKskzPSwVnJ+7Oe4fxrIj2eiLeFlUUktGpmrXR+Ac+hmFxBq/uTti0Cz/
VEM/3ZbsSOTTOhVGBMgh7oJEJhuGljYT0cegXABMCMFEbBjhHmtSoWMxditBrm3rG69isu5zQV4w
06xBcY/W9qG1oSbETaiPqWt/gA1BsHNSzInlXfvU8zqD4OU6eeOygXxpeMi7meAthC2M4k7xDGDo
gimfo5Kes5VhRQBBXVNsI4d8PxbCAWzmqmpJLakcDILXP5tFAl9rKjtmC6++ZoDGWpsJJ+8K9A9X
gxRvoksf+Exab/TTdCSIErQYqodNDwEZ/MNx1vZnm2bNLmdROlFVtHZG1e7nGeN6SwVKMxRyGyTh
J4/IIWIs4cWb7ltWdesEm/U2jLDMuyVlVqw2HkXrxeduDOAczHLP2tE+RLWzNVuidqT3tmOE9pti
Tr/18G/XZmI9dmA+W6LK8N1oAqFkaag5VxGUcYgV4QmG66tNOmlD/pT75eBwYBGg5Fg9mBnADHye
b/Vw66UqcL77f1mLvZPbXjo1XUTiY1JzYctzcE6qgtqPi89bd45OiWX+hdPChbsn3FDZvCDwRS8G
5M2EmhE3MQ5gU/xxqL45xBH3wMSDNN/FJOlbb2u4Fg6CwiX2UvL/7By6efwg33VeZN4HyzmSmhNU
dR4C0jQEKn+rHnRn43gfVVG0kMuI/8AxMrjrxizNG5gZSaqctWP7v9ox+gqDUO8awwy3Rt8t0f/w
N/A3wW3FxPqr4JUCIzpDL232TlS9ZL2XHxgJvvMc7+nguM2mg4yF//K7ifBONGYI/kB8Z1+eIN3B
eWo6CeqbLX90ZFEshq4isuA3HJIVSh0udt6FE9yHh6oMP9uO9DdLo00EG4AYiUr5jHHVUUNxCS24
W4nOfS5f6G1lex0ho/mip4A6wnsFxapYoaZjhyE2p6cKqRR9TL0pBYu2ovVna+T2Lkp8wpMmzj56
ic7CXBo4Bv0kxDms/WLLkMh1FzlVsz3fjS7qG0TWX2bEJtxHNSchtvN5yjh3PgeHrazXYfxXpsmL
Aks2LXD3rg7+dsNAs2lanRhBBQVDlreVL21C9o4biVrgKqaU1yEC1C2wfQtvIMaSU0FDSsWYxx+k
u2NGlJcnw/2xXcArpdsNG3rr9wnWsrXX8YVUrh8lbw2pD7QB9vUREX26k3FhJJ9UfbxOmGHOfgXl
om+KdSVFvWGK+eL3f1XzFaATzdKphW7qAibUOGLC0P/Nrfet48KrPJ60atT1lqp7l7OKgWNJFBc3
W/NU9H7WAbeT7VoZuGgMABJQ8ujKDIdmlbbo9bOF/4rLIGtwvv9o5PNgQ1/VsqBt5FcYVbzRnQKj
40CAhcH40GkeoDBFsLRGu9rT/IJimY2A8SkLdNlkrSpvRqWweaOVjnzNGvuvnPH6++GBbRrDRVNz
xJATJyxJp0Q4sO6INKVwBeijsj/0+VMPSGc1FP1IbgTMUp8b3ibCO7eZHMJ1St5NbPimiQmBrGDG
vdEQVPaie5icA6Eop53Xw4FoC5TMcagPBF7yVe+k0xrEBpUQBc3HApe3UC6eq7UxU1GCdACv1nQ3
nMZsDxIqDJxgP7gWgzWo+wiXL/WPRJQq/z4TKOQ44PEcgOGUbfqUjyUF8em3jdyJizzEUjRsMOPy
7VTkIMqHsuif1GD/Ldz0WxZTzA0o3SVDA17e1V+uJKjb49koXW44viE+GJWjc6CgY1OCRjIPdHYd
8G+R6maH7+FVkhwmtdBN5W+XJYaWS9IBcuA0Y3asCoYRTLDYHnXCaZwXK8wkNERDL8DHowlmVY/B
XAqwbg2BR6I4ELJPViLuVsqvaIzHh9JGGe0zPBXCNt56T77IETp1zY8gquURtEVCRsiL1mYUfbA+
eQoSieGsz+4++JFNpSz3kFvpFUR3v50VOmBeNUAi+eMdQz5zdeaOO01/RNu+gmN6j4fluyRx4k3Y
xOIEhLaLGT+C1W/bzcodxWNlQjQZ8PI0LgF3ApzJUlwnNLeURoWvLHPUttcFpEzZbZjohms10gjJ
iNPXTU/ZFuljjMOGfGHtfcCEIyogmZM6FnR3UhxAwENIOhvpTn+lXOTe1s6tMdSvGNQOuMj+Eilu
0yKrIBUJ58nowVO0FWpQJ+mMWYQXL2ovPaiWa2zWZ7y02yhom6uL89BQxrUyVHkDGpTe6nM68Zl2
g+k9A+e+wSPH0ZhEOKq1hIPg0wPSNMmdqljUkbPso/mcRD1+oCD7qbFlP/KR/2MJE4HDE9+lZ+EN
phatmPJhYxLyOnXa5W4TYHVrG6xzY1dvDMIroLrhgcCtNup65qJMb7Abg2bw8/7Umu43i513ZStn
x464fs8HXnkS8GJSMCzWKUUkCZPCOkhD49x1EgAc8xwgNSIlYWouPWWMYJaKTvPIpX4m7uAL7u8O
i4Csc5CU+yw4GPfMtUxu9WIbtszdLRE+AuSufcUlR/tZQsFHEF6dBBs7y7RkE7odow6yW2wN7XVp
AO4C9PH8u7cabtqR8K50ltnFtpkacc3bsN4ot/vh51A/YECgErBw4XuVS+5Lu+42qOphgzKClKKA
W27iEJs7CxF59BnzlVoeN5s5Lmfx7sOU3NhkDdY6pL8w50e2zkR31JH68axwZ5T252ChJ+t5Y1fh
cQDFYf5VE0770njwM5qOrFb/Ssb4NIZvbsjgE+C5pPFzDcnnQ0IDbhsQhQEWfTr6urOr2MelCg5K
5XxRk9ihav0ORogrzMG8D/1NNZDVohmHEdL88jI5r7g2lyuHHoksudLZ82q0bMTbYgJoRJSTj0mI
pyn66zXt1ZRs0TSBva5jxT04sF6TDltWM3I8EapQeQy7ldqfUjjsmVlbyfKaEGAAtUBxEcgfwqRd
dPIs8690XrHP/hVjZq6DsFi+y6vFx2chjDnj+yyLnchTmkZrQtcaV7qVAiKnk6gK253hmov+nm1p
duKMAmepgabExrQN+mci85JFGUFe5lNZ8+8uh/4AsPCK9yU50y7RbuNAUYgMLWvTDMaLwMV46Ovh
qTWD6NTZzS8u5ZR3QWg4JlZ9iQc8ngOTPQTdwr6bujnQ3JZ+5AMOfOfv5COA5bGwnoOOxpXEmLx9
l1YZFxKolHHuehdCgnSPs1XE10oev677Jx2ypU3V+KwQBy+zIX5bJm+SlKXSpuPuscb/mV7GHrwi
UEZ/57g4UfHq0gsT2uzsGuyQ+BXJuFPt4VmV2g6s9laZrOcXOxQfAmPBGQtAuAP76PBOJa1M1Hba
1FV2KkRiXMUAzouhnufrrMvZPmuHPJJvzXufyqtDmNbx3UA1ySLCyHzaOOelVawt6MJPov2Qki2l
diG3uEq8WZS7nDGbVTu4YvB6TMM7WRSHU4VlgzjVqM156+5gKhJC1Its73sQntFDCBEcChF3H3lI
kjPwiHJCLeBkHsGRBsE0EmMreZvjUt03bonfJgSCobsfcpgOjdP+BoQTutFAqBt35cRCDfGUnD1d
OtrC2j+H/lE2sONqa0h3FgLSOknmHnhBZG8sSblYtYjakHr3JsXCC06LcoKOUHSlHwef1bLijN1W
VvhMrt47+P4oWBYxgQC3dsOKu0g2rn37f7J3HkuSI212fZdZD/4B4BAOGoeL0DJFROoNrLIEAId0
aODpeVD8bUgjF7TZzyatqq27KysScP/Eveeq9uKyh2orQgUZe3zVKawTLqR10FzQsejXvPmYeVMl
E+qKPfQD8brfISSjnevyiubB0VFZ/VUhZN6XgWjozuLhpcgQ3nQCcbb5WpjuzzmUE92TerMnqK5S
dMRBDmxrC7Np91zHvI8jymPy4uZn8uSYEkRedXZmgJrhbPe7cg78nZxdaoLCjR6UE5yJACFAZVB6
H86k+AnLnuDNRMPLEPkX4iZ+GTh0DmbH1ssaneCkXDAdbBfrbdJSvsH0LNBahFyuFfX9JsuZJUP7
GTbGhKuyRRaxzWJW3sW4DtMseuHCqp6JaNrMKH9fxnk3tMEvI86yXUTO4z7yRuc41zZLkUn2G507
xjvqKXxMhXtwEradgtAe0U7NPtM1Ce6sOxn5k9Xge/mOaTQei3Ca6HbJ0jABgmxUoO9FSWgFcixm
MW3+lUbYJvom2gWFJnBIgeXrcKo3esZgZZlPxL5EVw32aaWqACfJZDyKJo1eyRYiXK3Dj9iV4tkG
LzDxOO5gFAVr22TMNcVlt4PhkJ4qRP5NEmu88KRnme3oHT1aXkJeCTurjbP0Q/cYdMatnIbFjw1d
zaxzyEVew24HMyYyUZQEafPmjz5xGkNWPpL2uDItv3yri2cGxA+mV2WsiYj0DOYfiWIvHoTdsWpt
XGZOzwy7oQMICaimYknAI8/Mx5HPsENmucN7vMPPNN0sT1EDR4jhDM/e98RXrBULuaV4r4GyOoeS
MWTQpVhsDbr2mX+9WkXLXeNVpXdJPWJYAdU4N3yeL5G75PiUX7Jzr4G/rJKda+e2xwCr3gP7zfwg
qixbwwjLGXxxareQiUQcf/RTFj7qZGm8SnvVuA0gjrGkXdQ2QNgqTNcETnfbrPD4XLW9c0FErg2D
Tjbl8wFHWZp4hlV2jH2Ltq9g3Os63mXI1FbEpL37hKud45y9nx/R8Hrm+1j4/iWrBM+Lo52DVUGS
B3i0gGTrVacn9PsGvnrHIcjepKOucyQQbodcobWnY1tn7iFp4/6hCZ1Xgp7uKZQ70Hz1n3Q5/KU2
3k0xPHb5lF/iOP2VjWYOask7s1EDYhpJJvJLwNzfL/Gc3IE66kODTIHbHEXjRzj0YIjKBhb/EB4p
zqPnMp9/C9cHtV8QnaLzd1Dh8gKMdTFuJBfhiC9/Qb6SuAPiLbKO0EH0NpoTbxfDqV5ziXlrv42B
DsnghSF0tQ3qudp3M0WkW9NqJ11VPyD3TTHKDGdLsZ2oiuERPNV32nnVc+Z9VT0klSEeaSxjswQq
wDinwsJVcDk/9b28eMCcj9rEAj0z9A3hU557IpRqOYQb8EdJl9e7VLIOdtIZSN3cxptghCdktDxJ
PkIbZnH42cALwkKYbynYvVcfVRtgKY4ubT7qLHs1RDmfZrt50d6I5aHtG3Ry75J91TqDWcw4pCzw
6lEXo7CU7zk31UZUHglAUfdkx4uF5bvWer6HU2uuMxxegcchwgZPABfAmyiV9wDCOTp0gbshtC59
dKSXPv79VVHY5oOdsxRw0wfW2IRgFr2/xTW0Q9gGLHOhLUwRzkDOlpLMx27Y+0bXXliGzaQqyHY1
D/a4tYdKbGKVspEkA/xZEGUAsS9I49e/XwoPCUE87sJxENdu/gACPX8iidSAtcN411kSEk1cBls8
mD4kW9vaaouVyd/filx1Fy+Mf7Gu2VqoOr7AQTAgUBF6wbIt1pDNi7Xt1XcLLcQamMSwkTabl5mw
GKaWxT2J55esluUd9uEqCt3xBYVrsfesvN8juMwfq7b8Y4VkdBc+YbtgLzITMZ/iOy4Fzpo49PPD
75l9891zgU3MifjqFcxBBDrsG9xDy1F68e0mJvuYi370kycUVyCpO7EG+MEiCePMY6Drx1Dy44u7
or/B1AWTrr2DtdoEwox3/OEokwqIil7lp6ciRuUB9R67LMXxpWOfDJsTWGbSw192eB3Bcy+50NAO
Hw2sgNbE9qK/g5VpLrGEguCXS3woPsiVrurv0mO4Xmeesc/IrdsJ/yR8rrPAIHZUeLO44ek8Vmb9
HUbml5PP8aqc2StbMWZjDlsoK0NFPr3vI5IrfLI1ErDL0HRHZiZcvO17ZOc1ztE6hi6EE6mH7gcl
DewOQ0qlTXDvGBShf0nA1gyCIBdV1GTQq6HxbGLibfY1Y4C+IdVatEyv4rz5mgAcbGjlWX9ogxrA
6/1zjjjq6GXiaCQVdpbWRWKrnG8s6fa1Mbpp9Q5gxfSsLf7r9twNPWBdpJwxrTYTeeE38PgGWGjc
Z0ukA1PdckrUmc7/3HA8XprWJGOx4rTuAbMYbfAeuFZ2iQQ57/PUnednX0CBrsfywZNdSdZjp3Zt
6KJDzKyR7EzrpyjkeBQNlwY6k4vhtU8JPNxDKln9o8pcaC12hmMttx5jBLJm693L0C93xQAtrurM
9yj0pqPvoSNcCpXJ7PniIDdqRgwsvtcyaho6vm+lTr0kIi5qy6NgqbOzREPumV3A9AVtt7YqoPeN
Z0DiCUlSqF1SsiqXuQ9RT5wqXX5smdVW0i/vtozQMZYAkUeaIRse6tX5lENf4yWLij0YvujS/seX
KDCKLXMIsW6cT7K+7RuTAKxnfQvOH0vQQ6TPFvuFU2Lb71X3IPDWb6O6jo5Y05sG43I6gbXrG2+H
QAyCuw6mLYOuvddPYN0yYrljL3OP9fLQmGGo3sio/EByeCy6pKV+8XP2y/j/QmJayV/OsK1wMmtL
XiqScWGxBStCArBus2g6x9qhdAFIdGosU+w0OCMkPJZ8qLtpQvRE0h51vLNnn4hxvifwlp5y00ZG
ydOWQCZoNv5tKIHQF3PJbVkkv10AC5gSFwc0Eoy+M5amp2GgUfdxhz27YxjMIuVUGz3rgASB9noa
ZrnGVpZdfMxFl6nErI2EMYh3AX02JRX5JKqfCL0cxhPGh/FU82qc/v72769ce/zsGim3//sflX30
m3xVZFG5N5wSUT95/WeE8Ok4OxiCRFmTXNozbphJgJhLlq8hCGovSiqEVP1ODZb/TFjfLmwIAcvi
llpocDBdpzYdv4sqL3H3DI1n6kfA3IpJRWZeyqKpqDHr1ypQ4QEbgbMOe7wEtf/hh+wDWFxe8rBX
JzcZHnK0civTXuAfmFpzBpmcaopBLlTYta6Ll6yQkrO4zo6qK7+RRmikylb1aPCEV/gnN0SF8eiG
QC6bcGENm0uqNMDuvTm6qLACOzyONrimoomwr5YOcfDYO299rf/4UQRBwWh3njvmFIiJ/ySqn4NY
LAWQIkzODIp/AjzmqnoT1lLQuXhSgwb+TksVU6MtNbzrTK13blVkLyOYYMOW+lE2eJeMPDOfEhYa
l6lhhhwmZ3KoOaa4m3aMhiHZdMlPbI+Qbmbx4bj23oEAfGXWu8vN7oSKDLvY8v/Qvj4G3DI0s7Pe
1A1AlBSlx7NMhmhnhsSytUvlpnKNB7O2rqCosvcOWhqU8RZpmtix2SVKsMg5b0PPJV6EI5ZoizWL
uu2Aphi12lyfwBhVR/QKxygUCjGorW6pbl74+Po16k/n3BFMyQmE0jea3003zz8zaapjjrdvGxgV
R4BZ3LU7Xn366nVTme1lxsP3VrGygzGQrB2b9c7cmiZTRyL00GFFTz3bek6RMTyz4//FmMUlzw4d
emRxwHaRlT8YoO3AUDJ21SQ4gou+S78ytgqb3Sjj7DmLbesVQR5GMXZtwQBfzMGpoaf5BQP8T4Vr
ekMtk26Dpn1LwvzHrImpob47T17fbupUTDfmGe02Ln6bfTduepliu7McRCjTPN6Ifn4l/bK5MHvu
Dmj0OeBHj0shfGrH4Bt3dPIc6J9Jj36l45raaW0819NX3JgQLSJPH/wAMy3Kah/+Jks5aRA+F/Tv
jM7cDStMvVVh92MC442McUBuPbApPvJTzFalK79Gj1Usw1fQpFH24AX2B1qatQrvOhnKbSOIYs4a
xOzTEF6q3kJIwJ/vmG3yVKc0JQYJr8T2masx12W0rrwG1VOCEdOYHwbc4Oyuja9KkCbjekREa/CR
T64kFMWyKuOqQZdyNyUt9mGis1wvD58VDcTKwcS66wp4YkYeV08OGojcMiwuriUcseNZK6g+DtPo
xthjmhcCEb1nlxn3kQk05KOkJkyyKH7QzRwYwRZ4t2doK3p6iNgbjGbXPaJahfqQymYjjDS+gS2P
CCoq1J79Qd45kPYqzf7dYTQ3JKGJBA3voCs1mAEru0YGjBZnZvsmJ/QEqjICFLlBvApkCvzJ8r1v
VGEH00Ul09X1DVC23Pf2p5MS0GLO0n2bhHNtQVpsFJuJR1K799HEBaTruD0OkrK3RPmaz2SdUMX/
yTx/vseJOx9sRw+gjnpgJJyvXIL8H+ymY8JvkDc10WBN0dweXdd/SOJBXZE4p9dYArx2yoIPQnOC
dkb0OzZsUrlEeI/oPtccHuVaGtjExmj61JMd3WbhJPt6CV36+1toQwLMXEZ0axiyfeDTXiH9xJ/r
yODWyX1aZ84jkRRVleA1udX+ws1ZfuMzjbrAdCMnihze2YVNBxzFClZwDrINkTfxosxAWc+A2SGd
neqau4L5aW7RbuOCLRm2oiPEx35mLA3Ep5PnsTLGa798iV34AFE+vtAUMIpCnbq3O5u1zXzEbmLd
Gtfv7ln1xg09rWc1kEC6BPcCWGqOSZTka3r26uK1zp+KXc2d5Cj8xP19gLZ9Q6HaGOgWhEManJdr
fYcgOF29obgpNyguoq9+lDkqNMZXLSm4uHBZ8I7EcQw24xTPvcSuAnqRIqgN8uqnUp0mN2AbjmLe
CosCuVtEUeUQ/PZbmGIqqoMNOhZEMOI2WZZ1Jq+DAIMxOJsDy5tqVJiic+Zf9qjvhkEOLQkeu6by
CNOrmcMt8SOS8IS6GHeOXx3A6hDa1BT2ET1omSmf/hmt/eQR+qrA124cCxM9Z8BMG0RqkRFj0RvF
fTnSvpj9wvNuvUsQolbyqxyvxTx9OuWPKOE/ICm7fanCuN8msoSZ2ymuVaPzb32MVqp2Idp2WzXX
wUloxnp2QDpbpWFCBq6m2MM6sS08Ya7rwYx2U9hJ5G6EARbQyMoYGY2ox3RPuE2JyKgBeRRWN0PI
MzBbXBEZl1KRi5k2ys1IOzbeoScvkuCGPTITaGCZbFOtPJcfiqaPZB8OMD4sWuqSSRN6BBqKHwJp
0bshhoL29QstfflmmmwiZTfuZZ3LhQgs94bD0+1MvfMKafRplB4RHHC4TpUbu0+uY8MbK/NbKn8a
hR/cpQDNHnkDuZnLb/M5w/KQImOEg6E3ydIMUm1U99rbzdyv2CGiAnW+eKlBoGzqiPVj7MVXndTB
Szp43cliGcmdPF5JTPHJmsCtk+WegQIbiKzHvgvFmFE8jUQC1OGvtqdq1CpxL9E8fIO2lmu8JCQz
C+s2MKWqsvapboLoNWy4mlu5RqUgTn3at5iefXvjzqq5QFf2H5By92uUC/KpZcy4Erra+diy77Ln
+c0iA7cFRXXEjm4X4axhXVm3GyNj5dSmim8qc6qP1MbgAKKAYJBm/mbkHzHGmg4dwbOySTqy42lo
Mp/vqZvOrH33OiEYK+FU951kuFcIZVZVj34stTC5LBJJZkkums9ZQ6JG12ULIt+qZZ7YVYODJ8V1
Lk1nZoeh85+8HPaBpSTA2tn/OTb4MOzQP1tbtxprsKZd94BW7YOUlGk/JLQETMxc5ecUOjBmM9d6
JcsxOZYRsmvFTKnWbCAF065uNq3nBBg5BDKhjqgVZ5ZqaMmJeS0AsYFTnH40Mdntdm435HDRCJtD
jiIoFoc8m7P73NPlQMp+adnUOxwb+1jTZjcOdvTSbG6uUZ+4sVHaCHVvbZNGH31pCf7qWA688aGq
YTv0BQKjiC3egozbpZ3EIqoB1GZhuA9l95iVZbtvEnFLND0GVdG3q1uWHQG8KNFkn3ZLHldA2Ali
eQMPmDrYU/ont1R99Xv4Y22VYw0OybAiA4TjY1nXzTBORfQqYFbsitC8ma6dIEDOXtFgoSFEjYss
tTwYSocvMuv2zWTAwcyz36Y04a/I9pDmmjUOhcpKjcuaIk0SJMEAEuwCk6eDpomV6SHs+mYT46ld
Y2nu+MjtbThlMzgXgLDjl7SMkaPAgDrQ9f0W6vlj4RC1yzNuknPYrwLyFHZpMbzCQ/Afs4nAvFha
X1UYzGvTa9nBJWpDJNpHWEh3F/BjShS9B30FCxKExY+oOo1Nlxr8yGfsS661waDjvDaGwO8Moo79
Hfj5jCJhFkN3oazf2H1ffoUDP9KcNmsGW3ugp0i8rlwTTBJhhiOFCcfXdQig47S4FXY4AHDXVeU+
kH5zQt7xA0FUTmmW1OxpvB9JbhbXtuflpUQ6UFzKdRSE6ltyUKt8stZZ7QCuQmS6mQo7WE84bd6y
2GKpoIX5NVrji7KWPWhDpaaKuj1gefsIoXrZ3fzaTfmfMkt4BBnu7hHDIqF3gyfV5Qz2FdI7Cd0k
9V25xTO7MwFAnaxUPhup6R3bBAkxoHnrSTLiU4UhD13KlLUnzkT6481jIbSyeuuVy5hVJYS7pO9M
fpqtsc5GZuj92JkkQA7Twc7HC05wpAXefIiGAScuNM2lQ602ISbiHRilamXEI4mVDlktkfvmdvXF
tLiCgdbfWmZUvIq9vfJ63lPTiJ682tU7gT0F1mq2Ri3+ObaWBqqeLdF3CtzTqwNvck/oJ/uQZYqL
w+j0lzbsG2THFXjrV1FiuAfy59ZumNA05fpE5Jw8FK03X3D1xus+5B0NFm4JAS3zeWyKCIFaQbKP
a+yYIL9lfnTLIvK1vf5P18b2e+H66KVS6KLWuEwRDGPVCKhjIpj6Hesp/mQ/ffCI5lj5JnwnD3U7
Zugvm0itT0gpqCRMWOeA1UnpLNgmFkph2oDzvYE1p58FqyC6bIjYWRlXhwgj+K7IuwQ9MDSuRLTz
mg64DYkSCqHp4JR8CVCJHEpBUVGYDCeLFt2Vm7BSlPRTKB73dnuvB9U/BYlP2JEenmzRWg/kAjwp
bRcU30H+Qkm5y7WVHNxO+UsQBzLcvKmPTpVf1ZzkvxhD/SjUSISTYtJV9MPFyZDD5wTCaOXjRGux
XHoAxbl7ihVzb0bKksGi6xkwn2UULniw+1RJ5gcT81rWBOtUOQQrsES0W/MaZvWPthdv0ejkm47t
6dBcUvHoWNU3mQEBqy62R6ZfMxzAk/FCDhDzSDTisZGWuyDO+gfH8roHj6SbPs+DK3LpjIky2WNM
dSx0tRiuhqcwa7fAbSws7c/1QqyksHDWBPH2aKJRpdlyfiEnQd40gkbhpOj4o+pRL20grtJP5Fc+
RzN1WD6hxU6GIro4AslWE+XVJtcVh5rf1DuIgCvS3N7/fl9eDCG9iE2EzlHTHDCNpetxtg/Iob19
mND2kfSIjtbApL4KBjfcQCFI1kEEYneAgOb57vg6khlRm/bNblG+pRV+kbL58Ba7eoWZH12/+Usv
dtp29qqVM+r2GDrduags4pns2joQ6bi2+8DZuU73FI2Juv79gkU93Iyd39ztc6mtmpsizPZdvYSg
FWH7XE42rHTNqLtO8NIM1hQfgxpqw9w710lKngCA4Q+pLH6afTWdTT+/q6DP8NrkJ9/heRiZa0I/
5E9JkxINLLlfxJDZ1zwgL6evkwt+FevR40G6TiK4m+G5w0lwyvnL+0zmcrjZJ6Me7WdyfTM7C/i+
fYmWCnm8j3tzM2bWzEbdsNcs9LCukId8MJARrsNxZkvjuGSwDIW3cSfNZF/m687KiQLzPAlTtdpX
3vDqzY7BlpKlkMvW+IrpfddEVPq6uhtjkt9KJOKvcQDZyy23ZQCrMvVleWW8vvVVbAPnVSWWBF5X
HI7Lvj2jiXPqTQMV13YtedYpolxXo2Ka21cIHR3TDtrptA3Gw2j3nAfoJiGJjUXRfZYpNDOrSJ/i
EUCsZQTNG//AdQrYGlnxUVPdbAG7Tsyhu5gIFocN1bIC6VPMnxakpefGZ43UaGUBOZrinRHHlPd1
CLV0kT3o1NjZKLcOdqspTLQCMBtPl4rwvIOe5FOuxEiaJkajUS3NAziJHQfihXKHBKQk7qCG1b8r
3TC8W2RwJD0yFsZVfejbA+UMjpFyOkjp2ZdIP4Ve5ewFFe4mBo9gh0TLLQY3z0zSc9+/O2OmLrIK
vgnsiq6Y43CpegaVw7TIGs2SzE/Zxgy9JjTeebWfeYSfNbI+9C+xdWiEu8kX4//fL9PEjK1gG34s
29rcMdikHlFSn9DUaqx7ndiDM9vEsmCmz+J/7RRPc4m4t0pxB8kS3kaYEz+nsvnFMAG8xmE5byrb
xpeUB8/BZAn2SCjTJjDZd9x2PwfGn6vBGMnYHXO+QJzACTm8mP7PWeTjM8Q/cgjhN1YVxY3vZZgV
q8bZBW0t91YLpAqjzj5IcphmwvhVRGzUzNT9G2VBO9Wlm7Sc44smMWTbZ+3LVBrWOahQ5aZhOH+K
HlaBm2rumnq4OTZvMepX9H9bN0iAgHkNnaapLA5SEr3TEZE3YnfvoeQGhbbk/wjVHN6zEIG5avds
RZ0jm7PPrl5wrEngvIVp7W576oqRawqraFzdyT6/5IX1MDfGfBZ46YOR/Ff8hOLBdH4Hjlvd40C9
u4JBXtwj/QGwILIHK66+CQNJVfRew09YoDEeQLtUbaAVFC843DyeRb0NyLB8NnR1mZyQjD5grsIH
HGsGeb+eVJuyqFDmai6YVnHw9hszV/5hTonAnWZn685Gv2tmy9+GKvf3bbEctaiEcJNRaoZtV90h
WltR+x2I1uUUsTD8CbXB+Ff9Anf6Ib23BjXrjqipb10M86YgBKlouceGOlopq2pOC6v/kIdnAkeD
303hw9Cl/kMCkiD/CEwQaM5TpDsQFFnwWKgSR5/pfRJ5VRxAxsb4LwwAleDUz52HgEvpR8/e5FEg
mFr67dbFW79LakE4r4t6nG2YOvrzhEtQWqxr8g7YTYRSox5+aK/DWZAZeJ3yH8SztBfmkg+uDMtL
gQmuwWe8mYbgrox0gyuJOWyfPItw3CKZDw+RzSfOdpz3MeYTmKI9/kePwr2qLuwLJTqUDO1/OKG9
cVh0NC2claIUGB0gTx4xZNzh/ntQLukxHAbhefSYjhr7dQ1yzU5JazEj/exUpr1V1Ff8ddNPMzPY
EIflS8ws+Dg2PS1tpLfIA6cr3JfFtYJqz0lK0K0IGydvXie5bh6kjwya2hU+nRwIKn2rrEO1VPgt
1OuQKGAkS86S30VOWNW751iB0qOcw+Nt4BZgTwlhP3bfm8T4GdJ+n1t/C0Lv1LcmY4aKkMqg60Bc
sL3JojA+RY2PcqdA0BopuzwSX7AdfApip+EdkmQn7AN3yrh3MsEx3gHAqMdbqci59536AUNvAbfR
ORI/2Q+hBTSFtWjPnHwhYZZvEYHDU20/FQQFsQb0V2XO8g0UgxCrecrxn9LnVrCbZW0kKNjjZE8o
5ymIBNYKoNqFg4uCgf/rX8zWfxHJ/j9EMstzAmhg//Y//vvP8b9Fv8v/h0h2/l3/yH78nziyf/4n
/8SR+f8Qge2ZlommUgp3+Z8Nv5v23//Fd/4BiVFKtsaujfhkIZX9k0dm2f/wEVwCMfMZ6Xmwx/6D
Ryb/gSeC7iewbJ9T2Pa8/wyPjLGi93/xyOCQea7lmrZpOp4QHt9f9fMH6VFR8+//Yv1r0CljSFOL
JTZAhbiP44t4z8UQXvN0cSRbnYKwGlKeeNgr7BmOcWqxKeGJzxGFv8wxPMIkfknckvFxwvUs2XGs
6haUdV00xH0vtPmQzLmD9sR7hPJQwtw6yQR95tCAyBJ5RhGgeZZDh3nqPOo1uRsn22zOvEqqImIj
SskwMUcd0cNKd29gmaEFa58B4ziPdJ5biYA9cPS85eZeOgqYnC7+zKHgxImc/qmtDnNMoL1mlMuu
D5SPno1zpbItMMfyQlosV8Zw9ebEOdRzm0G11MmrJ7nfqu5liqafY+ybj2JnoP3pcMW/125sonLG
71fCWuT4SF9UBSE5/jsdGCZSHJZ20oRSS8ons30R3MjecmlcWwd1AilyTI3jGzOHbM9w5HmRGpxc
k9YHj1/1PIv6rRxLcr9AC5wYCB7mJXGrrFMSaM1yk8ZjRtcWDqucHvNAt5pvs34oDqzMSWEDhM5+
tBC7lFiUEzoWGp++vxmOeRqnd2hO9XtcF0+Lt289VAQ8lqUW2zCpKW9dhn1hpMmNluiwU4o2LR22
7Yntr+PRHdFu6+NQxekno9IdfCX7TORGvOsD0hSDUgkWavoC4zX+yG1i4ft+FA99Zgv8yRIaVxt9
jJNbI4eGtj5bBeayZiSZl3CVwDQuWiHxnG3n1WbQR/aETb7ZWBBdbRcoRo0zlrDwDG1mHYQxsloH
8XwVmKR5BCaVBM+ZHdQeFTP7zayTbyZhao+IN5yrjMyUKID+mpuq2Dp+RnaYN1R7u08+Axnvw9TN
b5EIX40GkQ4JFI8jvsD05oxD8RnPM+HG0rW2KmkhIjM7khPrDJp+3LIoblozu4+FJhVYwXjFITmh
cGHCKEjHQBPOPCX+Tns/XGMCD9BlpgYSDGvf4Sr+X2nlwpVXyUz90OtkJkjYmQjA4NUwuvQ8G/wN
Uzwe2yt5P+NL3w/NrbGNFZEiyWW0BZa2Rm7LUkTvTk88ylQ1WxJ/qUsKt4a2VqLE0tmnS+tyyhk3
EiU1PYFkInQ+YYDdaH76VjaxW4RX7OtZXrpoQoWLNvYYV+FdVqF+NP0qAn6HFclJg1+NsMuvqRcb
NxuRhbld6++mOkq2agncoHX/7VvVO7g9oCUjiMDA5jnNiszbta2S19GIkb+53lMCN/kBhYm4WxkT
fndap74mo9Mb/XMPQGA3SBrdqKafLwi8PgbsDc4lIkbKm7bcWqjNQDykxanIfIL9UPO1veccg8oW
FxtdLd6YL2mk4+NYQjpFDkjK2tS2lNy+CaYe1ciQ1hviEl60VMW+GWPn3LcKfHKPKDe22JkCpSft
xgOuiuDp2oJIvvoWcm4sjDiHSr3yxjF4Lea+AbIlH6Z56J+l5hvO8XUeY+JPGx+Wgw2Pd29WEM8c
Nd0AB+Gw8libIzdEncSn1gdoT9s07Y5RGT8zDFIHuUBibP8ahvJx1EZ7XGb7PYjMBwNc72PqqB+O
Gm3EWoHeZEUBYXvilapsEIDanPG4TcAN0eFObNkiMFaW3+yaur8mbJ4WEs03TNxg05MzsZrdwjjX
liay0VevdozvfkiI2amcj5F01Kth5u1jGyaHJiPbNbX9CXW2K547Ywn8KeyLaACZgMOr9jIb7rB7
RjK6Ri6LVgd0wq61nonlfQ7RLDIoQz5tk3jtLGd7xJUyqUIjBByrBexOyHzpyEdI/9FOIM3jjSry
MxtjNFZ+t4I8wtAyz8pda3XDNnXVR1F2L/Q6MZEtsV4FNiP3wndewpQlo61iTP1hOD0M2t5ehCyN
Kx3IL6sb56emTjFZQcIX8HuqPrQvBsFaY2EQxZQ1wS5lHriieRr2/JvmbuDz3nokdUBvmJM9E6F0
HaXDB3pf8ekO0wUTHzvItLMu4Fja9TKse2kb4zBYADYmi8WjbyBsgWpJ6e0YxRHQ9RHPb4ufO9wx
8xlWDCWOpujDx5Al5uyb2WsScBn96Ud+yaZRbXAYpI956kH/Ft1mwiR9ITR4Mcf35cmS6H+oOFFC
Rv05xFrmK9HhRagO4IANu3WuJW8Y4A3GVL39UgLxctuQ2G+89avZIru0TQgqhq1sQxyqw/2YNLSn
BMtHISdJiHSH2dh1kdtbS2gErMmJaF0P2tyUu5ssJowo67tD34nqChTD1wFjJg0ngPvoUqHrZ1xk
c1nFfBCDFgN7RO5TcPEqyqxf1ofGgU0tHbX3SFXPDn/bYwWrA/iKQr9fmtu0ba4tn8x1hCCMQuU7
WZDCHVusXb5ghpsFONxDHs4hEPsLijgc+HisETzxBKe4UgCLPQW6GE/BTwOWcUxHzEIevLEN57hd
gMdyQR+7CwQ5X3DI2QJGLhZEsuO/cbPJi7nAk1XfVFvDiFjlxUh643R6UySnXzKlPVSYjb9Fqu+d
yPV0FjSzqfPqhAEWQ6eC5zxBcGaMz3qbh/dhyghGHnEXoztQv4GCRye1QKDVgoMWf8nQXMwNXfkR
FnZxSpYvf3/VsflYKzzdxgKZ1iW46XIBT3saBPW0wKjbCCy1D5+a8CjkcAuyumE1M/VArJltjjt7
AVsDW0cFbbCx6CyI11MbS0Q0hA6jYyiIx0qGbT/OAyYSkNlygWcHC0Y7rwFq6wWtjS28Pro9ZhwD
qWi6ALidvyzubsFye/C5ue6zB9i02TqagHfHIxjvcQF6YzSMzsYC+R6gfacL9ntYAOD9ggKHldXu
xwA8uA8r1F6A4fmCDu8WiDjE8FUKVXxY8OKJuyjxl6l9ERjPxO24x4Y0RV2rZg2WEUgbUrZILshy
Cbw8WzDmQwvQnHwVY63NQh/1yMCKeK55pxcEurnA0PsFi45t43VWnjh5sfPHmEglmoFgM7T5n+yd
x3LkSnqFX0UPIEwg4RLYVqG8pWf3BkE2m/AeCff0+sBZjKSFFNprwxj23HubVUSlOf8531lw6guK
TyEGfBEs3ON2uSda+RtXIe4fiAsnbwGzZwui3Vpg7cGCbdfgt7sLyL2A6I7RhqreBfIu4J+cESbu
hHVD5j2g4FUPFD4sBEmXhWzKs7FxFnT8vEDkywUn7y1geY4oBCYX2Ly2YOcB/N+DhR6n2xTSu1UP
nN5tXw3ZQB8ws5MA77g1F5R9Pi9Ue6bzhIYW1L1YoPdgYsKNm2sE0TyCPCD6yudZTmBXW+dbq0W9
ApOen4rSsRl8Krhe7rpmIbi2c6muIMruum6nvkH0YstRznvAVkF2EujYKXugNsB4Jt3uPZe1A1Gv
IF5AL9vUGjQ5dGAFtEevbP9EUaVuke7ugiqjOyQxd0HnYKL0qgJjCD9CGrbd6WdUQbIh3uqCIaTX
yW4vZqg+rKz6TSuabWgRkaKSaKFpsd9scbwEWGGq5qFl8+uxkj3+/FGW6mAKQsq2f75lAr40ZAzO
VkyEyHQ0T982FvFpDolfTvoh8sjCZDnW3IgGQx8355pRcvZZdOldYsrxHcdzDtXMNFe5hYaAMIz3
0DJZASYvetFsThBdgDXEgNt3n2ngS6A7RW7aHkQfBntRM2WWMHcckghr9mZOWyNKFwIcAapZiRdp
z84KpZbfN/bvFcLULyB5T2Zm/GqhP+1+/gpuJOcB4IKvMV+NB9c4Ii/wD0c6JWDWcK7asdkMOWTO
WmdUTTA1JYZev6Fj/AHQRf4MEzGOq20IlCsuX0uMqVF4NAfSefVTWlExYNJn50ZPfURmnNklM/lN
JEgZeEV7hJHWbEqHrTVpYNA08Pt7RftxB+ZCAVX31vkYAfWoORJMwH1rEpZDmT/0Yxvx7JTMOPui
eeTYUT/WLbzVKOe49q8/07iQojsyGrdjD6Ep+g6N+i9VQG9erh+ofmI+NRERjTiXdVH6bE+sAkkH
GyQ03edQxj6qXXTtVW5TAZ8f2SHqFyvygkfyhLzron6JS/5ams1Y7l2/ZjUHqAhQaYrMaj3+nRTD
5bVgO47GerqZSLePWSqLMwOgl+Hn/3QJPdgxI0IrZigrImNaW7rSV92g+teaTLobX7CjRACX+ezP
LoY1y60xYpI5ob++om1gOZaLiNaPqjJO2dRldypBYsLyGmCpycruuoYKNP80cNWJca1zGp/aunJ2
eafEVUpLXEeh1XsaKLIFN9kintuIoDgk6OlkCIJFjeLcrgW+CK7P60zxrOaWgseqio4/3w75AMIv
xiD98y1X9Obghqpd/3zbKT25Om39ioU6eJosaPuNwbAu/k1OMSc0Efqta1ZXBOvLHDbN088XkoEI
lr0+HH++Zf3Lj04YAiKeSIkLynd2CirS3QHpcJPVYzCGyV1Q9wAJtn+JK3Ls2ogG0XSi3TgO7FBC
NFfKRz4LVwCtk/Ov0MCD2CfDMaA44NZlVXzj8nNqojHCl23Ufk2BtZYnzoVN/t3uEos8o/MqPOJf
doftnM8G13FvLWTi+jhT1WpyHPM+TP3GfbPKILw3VPtkWm0dreXQPtHM4EPW0NYSthE3BZL6NavV
xaXI/ESfA8d+ZPB/fqEbDaIc8DJDjfXZi0SxL4bxxtIIjRy9gHgGf24X6JyZ64CPc8PLz5comtd1
4MRnQsPesTao19Wg4AEXqX/P6WwdJlO0dxPVg/U6udpxSBMy9j2urIVNxDX+g3ifPP98qT1aEPUI
QoHgDWfs3DzjVdFXdi2M48+3sUMWscIIvhkyLSd/O8Rn7i3DEcSsXNUNXc4d8uctjUwmd4b5/POl
WmNrZHisnOxYgTN6jjOw4xTtOGtbJ86kaoYMqBEE9cnk36YsC46EDW6jPZTHwO3fPF7TI0L6JR7Y
h8LBDFEZYFG0abcxJMVWOSmgnP4prOFXpqPBJswfCqr0TlEv5B245UwvdDF/jvSD49yKXg2FECOX
G9nC0hPe1D1lLdK4CxXsD6O9I8jw5t2OKB/lwrfoWNkZVSm9aGXm+VxMC4QhbDGBeen1cfzb28Q4
csYvGh4snq4Zy1SgimtKadJRdxO1LctZPnMJiFaZCuK/BgjgzLbm89iCm7PnKcVKJZCEQh3PCBDZ
o3Qaa0s6DOXXwWwyFVfPdrMVQlp27gobY7nRrXq66BqCFj4jQW6iFQPBPBIfgxZjzofDSH79rSs1
k6XDnk4MOJNrJqPKJ9Qd7swRMT9KLPYx7hNxBgPUs6MUhmreX7Vo8Px/NxIh01RvqQLHZwmzPPwT
JvNeC2GFVW2kVv9uV96kq0qRFi3MP5FHcLBW49ZmMLfStE6ukxquTED7dNOZv/5fly6Wvov/TZf2
YGn8T7r05eMrmj7+7d58fP1to/+iT//zX/2nPu0a/3Btl2G7QAHmCOiK/6RPo1nryMIu8qkw/iVP
G84/XCyUFFjYroekbP5LnjbEP3TpUKWBnQPByvTc/4s8bdvWf6/LgHfgoCwb2DYlPCJ7ka//kzwd
M+MeWcRaAP4Z7QBBE5JyHVPQZk70KKPhRt3anKbRKberu7Ds4cFBlztGWDdnRxzMADhFX+k7aRvT
0XMqjgiFeZUpyA9PWGtO/ZbfKTn51lRU5zjPqm3YcWMVk9JPA8GUU8P2vqUauKJOmQCQXViZX3Rt
wvatUdK3XIhka+PEIAdCTbhLA5z69FxHw0cskLJfs+x95rP5yHyTJmaZtbuUGeWmDXL77A4qw0hs
LLH67JmesEMQFDByRvrD2Wmsvcn5Eem3ZKvGonXPC8iweYRDVlQkHuLANZ66FAOlK5ptpLnpb/uP
7nF2diOVvF1ity9+eVp+qi12tZjNYG+JzG+l8RpE+7Ydkaht+ceYP1LAjlvqcoY1IOM2GLF1jsyv
Ccni4z2pNvsoqNRbka/6nkHErTn6WooJ9lBMr7IaL7UVs96NXPaUI+4VlbNDDMlqMl7JAuJkG/e6
B+spLAxg12Z4L7tzyVK9Z4bNYX3Qjw3VSqs54HBsT7u6SMjGzR5pBZyqEEuhAIVL3ONit414HBcB
IcVktgYy7xw4kb22taFvLc9duWFEXZ9QoY+/Pz3kPKi+spr62BTBNWpBzWVy0HcshtFqitU9ilW4
lQRKHIxQ3MbTbwjrECYUHMOwmMpleLlNTIxEAEXfzbx6D92lBxDPW1t+FiHS8FABaMuGxG+nrvXh
n1gXKU1r3TaV7mN7qxBiP3lbbi6HzxfRhV/uRNAxTkkam6o8ARdWQDPxwf10vRC6gB7She7GXB5C
Q85vha7T+5JU7bNwCnqSxupYdPLNFI775NQBrS7RgywHeSKTIQ6jwz1FxUFx6zO68Eya2HJZhOCK
TYydHgpQWzzRDWgeLXLfe6CM5AyQCkDZu2TsBC7ZqTsiGYrTZKgjFSTeipbbiVlvmEOqpawn7dUT
iS3EWVP8qrGT3UPMo/hIPFQ9hw4KD7ofgDb3Cif4TfdJuKfHySF3J3SJSdvU2x0OgP04RfPLJEnI
xn3q221bXaEVoMLH5lmz0AuSPjc3UUvbDabtgW6qSsfkFzS3yu7vSRiv53aszprauMwtjo2uGQgm
s9o7FLbXjpdfukLIQzKATlmg5Arv9wrD566Wpr4101lckBTXbpwK8vXdHnP9h607wd4ee1hxJekW
i7d0pVsL9K9JD4KYlzCCmTGRBjBg1IbVGPIjFjThmgICB4AIupytUSLuutJvGlKCyAHeyS0zLJIx
iByHzznjlDMh+X4tE1FsQU0FVxfUs+5V9ZbD7ECWrIO+WqYFPBO9v9rS1o+DLE/t3Mdwx/H895aK
meZkG97i9gCgSe21vN8i7Iq704IY1ItlCJ6hBFthl145Bpb7SKQQHenEQPUAZaj+1GgwB0g99O+2
zZvBwNmUw42HoSjSs57BzGRxPqb1Z4a3clslZxLMpi/jwNgr7phrZwDA4IgQtgheR+gVx+zQOIVz
nrk487Hw7jb9FquisZuzWchuzaH+xlt6Bk7ZrCOSEaLkMh3HgeNPEw48d1l2lLPHisNxpmlID1JX
rpXjQxBY19LCfuZmDsgRbF/sBqjj0HPL6xwZpNZB0wgwTSvq0D4x1xNJIdACjRG6Z8xO4DFD2WM4
AACKoNOUpnFO9YQOgkHKHcHD6CK9dG218rcJPh7AiWneo4zJhKniQ0dB3F6aw6PbDe1FJ4/nRxVe
K6kmefUQoKoKzGjTgLtIFs6fJSiXro3Tz//6+dJWaBAr4NvfWCaNfZJy86ua5NaCIgkb0700Thqv
bUMMr0H9GJND2YEipvgh67iK9MnFCCPvSZLy8Dwy/Jn9Vofk0zoqLzcoyVzRImQ3texa5GsmIPkO
pWhUaZ+5vq+pOJ3XI6jna2k8mJ6MD/jasELpqHlTEA7bnBHwMZQe7sliOkNinFeZSThN8qCtR9PA
Wa7wIo7GxmjKv/GMWanssYIFsYGXqtk1Vq1TztJ0W12i5Nv4RyZS9C43PhZP1mZiSseS4wj7gAvs
Dm7giP13w+XmievfWYTuYerCgyysU8ctGI6sd+xtMIOPraCdun/mI6SRIMpGn3zV0ayQyzzqcOAJ
ZqdYYEfkEK14liSrSPjKPGM3BMDKKYAettGE6Sxs37WSWzfMm2Gt2W/alJ5TUV574YT0lnS3slE7
k5jeurbTT8sBz5wkFuG76Q8xf0tHcG+D4Y0ZzYsefrR4kIV1mYvpxiWSEu5cXBW3B3M2V3oje24J
6Z1GcZPQnINIR1uJY43ffRSvlgDDegyqdxtJiH5rArQJHPZdV1kYoJIR7HkU04Jl3SBT/k559lDM
LcI35AI8jnKrVBuD1WTX722ywCLZ5Ar4OTTen6smJcRWRatIP/WD/DBKGxspnH4GIrq3NSr7yKJH
bL7zYn4JZbCbmvKTdtaJNi4SlJZcxoYuRk5Z2K+jpj9PU4XKNjpbVnTMcrNjEYaTd80e9VWZziFg
PBS0QHoZaNcm2bRg62arAA1pVVddVOFOTqhA3UIw7hrjOTZtZtSFo1Ztb39KO/K28QJMbsRL2Fu7
caHjjZHeAbz+Gq3gmRnfhIUTOgwFUyfXLK9mhRvHs4G6U5fOYLDDFKuHyzwjjnZlmNULPRCcEANR
7q48vjke1VWo/+o0Oa7CZIsjTL9i3gT1w6VzYubCgL5fBoK691zM5u94oHQih8VOUvzJMsaWRZSy
dVd5D2NUP1nRc2BzTgza7BX5Z1oxa7hTQniAAk9IK4fDb9HKrSwYLDpi7a7K2rcoi0Fg5gthzFtN
NcUElMpAYBnfdA8QgiTEVzAfx0nZD/souat8JEkx0BVgmVSDQNxHSXkx5ikj+4d/SIMAxexMv0wV
IQdyhM99PoybiJxD2sl9YRDaAWlbSQgvhNCzRe77obPZ3Vmr8n0v8aL3tvThqMerqBCnSov8wfEs
YAcxt04+sKSYakpkaX+Zq1/2aAzEHFqkvT5sNowyQTXjvnRi+iUD5gHF6/DJdItnlBzFRhAUq7P5
0zSNdxfRcIhAfwrjyyvRBQOa6qjYfk2WN6TsuvHYig8SFM5CmoKXYruEu8W7aTFTcIrgyY66L1fQ
zBvmxWvcWc/6cOfn/wLNwTAC9IEgFrbVhDohoHMyTAXddNP3lHhqXZFQ8eOCRi1uqTypKgW0DiLY
ESnJPIuwfFi7KwfSeoScm3Vvdjomu3lMHkMx7RvYZMWIFlZ7WFu0uLwz7SDGNCEUDtjPtYS4BNF/
uiJM8zWxM2AoxIWSpruNKS413cLYXAwWzGQ0XCt644QE65LfdfUhcxeS75xxoOxz3+s5P+U99ARp
c3jjkgAstQHBKhVsNCN3HgDY/JLwEFeJdDjIieLq8FSCLgTzq+eL/ouAISX5m+xPE7XzKqiM31QV
U/NUBcc0y0+jxYFD6C7tKB2sx5bRbBM13lnrx2pFPh/TPvnIne69M0cBF8isKEDmOkyt2MU2o44e
J4SjGCSmRfp3xAawy8r3qA/cSzYOpzLOCojVeBxqHSb/5ArlO2yyfOimt8nknZqWQVyumPgK+zvV
qf+2DH3yyVw9JjkJNFu2hEfiGldJ3/gdbKOKFq6AGf7Ke6884t3QFIqDQsDcu5FrXYrUZOA8JrQI
eGLb6YDcPGjclEFzhMtZEDLtFiXJAO5cbQRNx74sAalESX0Z2n54MLrwrQW1UNT87fVc/mk5OO3K
mjNcp/oHEWEGsAwsHEGebmrd/HQy/QlPCktCIRqfxsTBo6lMq2PfTwryo3n2AsKJAbTw3oVg43Mm
CruQQp7SHhBE1o7JsRlqID4c49za3aowWIDIkFizgBlSP7ubcao/PQZrZTZQLaHlpOCLnC1WUsSH
n8evtmYmP7rIISi83KqG1qU43LxrrZ5hYsheRFoYJ7rv4DUU7rZaV5zWtqEDGAreNsYbVqaNxGXE
tOU3hfQXcswUMoTP5jKFBgK46l35VbSmpAJGQtWdABcCjTlFkqJAfSIV3SrDfLrY+nhJZDe8WCN7
TmjiPhzG8cw85M12oHhmMaSHMKz+YPk/1mluvy3M4KGDa15hX1IhBstC8kuxQmVcCoe9MRDf0az0
ncayTK0WeGPgLiSgbYfhEAOp0ZbYxScPpkL4p5oTmxP2Eo2gtMQvZzt6VFZPdS8vf4ZkwJy9ZUoR
bdTM7qbamavXQGpVRTQ0xICQd1Nc1jsmz76rFjYuH2rfY1CynZECIaBFkz+OydtUUtQw9uNhmICp
1/DoVhWcHlU32YpPdLFbkuKdRcFmMr7ZRJmfqAui3SbSaaXRwHLu2sJqHw2gzpjT4VG0eyhIYpNb
ZbcO5IUt2z30oXYgJJps2Gw2htP/zatE2+MHZIMqk3LrumxLA0wwCCMqhtGMzakqqH/EvfRVqD45
5444BRoMizpq9rTMbRtB+VtTklRzU9JsION2eaGbeytqcf40Q7O2HO7qklyKSD4Tp7fJi6q/lhU7
/lzDZgbHuGpG4vQa87MI7ZTfcDLsaqNKVr3fDSwlPx+z5dnvo9YfyQWsk2ast05OT5hy5NoQtu27
FdYu8ksJPOThu1HAjjBsrcBLmVsvLr9DLwehGLofHAhMv8bvtx4z6HpuSpq6jC+GB1qvfuERgK0R
SW03ny2p5jtz2tfEDd7gVs1PhBPFpo30v03SfTs2sTTNg25So0FuQOqKDZ81z68yaRw4MQOYqFPr
CKHi2laVdS/oeE4kM5VaYqMg6p965cmYkvLSgptwx1FsWyFfMDrOAFPx1TtA2zTi2+F0mPrqbCON
+rScnkFyblxNgmIFzHbsghE8tmFUBzwjDpNk+5XZgP1GOHPD3fYFYF72K7yqwMjPUypfW2dwd+2U
8G9mxkZf0jNzYn0XhWxWU2uJc29lr73bpISW4pssW0CxYVlulNS/DRdAZoZ5fGP2g3vMIQcDvSHb
MVLv0+ziJJo3rQuCVfc4ps7nrAfsWYNtvQ1Ud+umB5O6D+4wX5/01NxOSdjsA42QVDFzO2gUZUhm
LzZjbo4M+Tj3WfUEqbKgpC1bLvEwOykEkuX0MjYo2ulSlRrMX7kK7xC2YbcG7reuUwlRpottnqzt
juYam+Znyt2EZMTL2S+NXhNdveoF7Rq52VP6VZpfCQmvp7nSL2Kxm4+Mg3YtIgTIE/UCFaq8gtuJ
V5R/PFZEEuCsDOJ9Mqs9igIxVbYvDLVgdXHsXHQdg9FIHZwWW1QVCOpCYLyHjoIAZXHjiB20B7Iq
mNVDK1i3Iy8RnJDua4m1deaJhboduUlr+qoal2Z01wpPhVZfPY0rbu7W6UPR268ZY0NCIp694526
KsoNHogYOSticefRntwTMuYWy6Gx09qSn2+uNhbm+Usc62eJme4iMvNhIkRlUZF1yIDaZl5BZeBr
a1kugSoQxE4/cnVg2nquY0HgEO9OO/hMl8MHbcKZb5Y8UsnSfohD1LLkM95KjUGNllsn3XN2qeEa
Z4rR9/SgwEou6cYsuQbwrpccGidyBUYdb4lzjbcU+nWs7PoqBWTNvmnNvehyTv9uVu2LCliGE5B8
GytgGTPZkm1j/s3HKsUsTOQ1FclveoLeOCO9uCBXII1x4HAYOXAmJGkUxU6z+fmPEjP4CocKXE09
Qqn09OLo2jGuiRGueFpzmCYgxjOmstVImwg7FiJFSjN9Z39w4F2bg+NQ7wTh3GYnX3PioFTuoZWc
tvT8o2RwCGFv+hqmjrRN2P6RNjixztOMtwGJL8Bkem1NqjXM6pn7Dkp93p1lkHoHrlktKtrsbUNj
8Db6zLVIVfV4tSuMPym0EeYdVnMSZv5ILdVvszqWwAoZe9k7QE1fKhF4afRDiAEpyLXntBvew+pv
Qjql5BSAbeVcjjU1V8UvM7eugLUpiOlNiD3y6kjt2RhI6hTx3hxKP6YSNyyCr5xW1NLD2BiYD/Po
cCRNzkL7Y8hfWulip3OueMbOeu/sRqgCqx7maqmBZKoy27fZmIbaenB7Mj8ex824MPakM9pVGPEn
bL3f9OKeGi3/U3C+W/WF9RDSiIBkU79HWvzJhct1mTqNECxIdk9otZZsgbTE6MvwB+Jv6idmGQQr
UVnXPGQMSH1sTlMva5H77I3xh7pOLlcyyVtEMcsDgUV6E+0CDWj5OSQcJ1QwYqNTm34XUFx4vPAG
sGkR1ThQ7vLNck4i2rQf3NY5WAX1qe6cfIZjReocx2CTfE6lvEaI4ywZ3ldtq22UxH8BU/pBzTXY
09G88iH+zGXO5Z52zTn1NTOCfRApHtBAjz+YW67Lek6ZkNeXqt1rUlBwHOcvo2XddDWFN7v09E1T
cWlpltka5pm1Y+mEk3gPrRrPC3qsr+kOL4mHaBUO7XsU8qkBK0S3BkEx3lqrp1rA5s3CfHIcI1Dy
If9olfPOF0nIq64CfNQdKzHanSqDfdfwxnhzuVVetkiWTXIaRj05yVgXGxeJExEhKW9Kd32hReEj
V07tYQqrYs+pGDkjq9obUB1iMTF2yYJHeRWklTjUBM6Y7DYEc91gPpUswpSGmb7nsJpHKivPWscX
q5o/eNzlsV1G9FNjx3R+EFkd2JoBucfHuBfYVwPLPJUCEn9sZJD9f8A4AAX3bk8GuK7sgpMfDFKj
lASYay96GiYaD3O4pL42lBewaeM5zcWwxVNJZkC5gR97o/HSq1aAnhb9YUqzp7oZsxPDxgTnpvwO
ODJQLlneTeViwkvCvx2dwDtAxFwiVNJvsnbATVj0kI8JQUXlvAO7cIior91YvTWv1ZRNh2aSz25h
coGKwGmUM/JWLR2EPiK1F/6uGukVRq4m6JKsA6PaTZA+mwUj30UlhtM0UTQGad/s/Ff0h/QwJzC5
gEx7nGhjHGlhGeIqsGnCckMGDHNF2ayY5cmjI4AdytxFJU0yHsTTUzEseBWISYlhlMcGSb6vu+5M
0vx3hVv+5hV2zW8JvJnVe1e3eOKtuIyzPuwbWxyGzAJAOX2rwUiPWNqAFQyh2oCv7rdOq4GTcHoS
YnCZkd3iyd0y8a6HhMz0YNUPuDVWqeX1vucOtG462cWstfhEeUKw0vM05/lLuMPXUbepuYbUJWJ/
ljEQ4DyzkWnCb1NOT8aAsa2hk5Uw26COysC/oE+SBGNz1wOGCvD8basiCFw7xMI6GIz4nR7qCWwh
6RXA/yRP15wIPnXDPqTVs02wf9Pok8deqkGOHZ2HQUs2EtzCtk1yagVaE/JQ7o+8qLw2w/OSmFxx
LURMSZbQ36hvvTx+RzI/VWEIGjOKPmwXbLwnxQHTh8F5wkCkc3nCFiqLu9KV3MyN+pXHCOXkNgnD
3bPMpFe+7adtf1LTYG+8WOMckoT2vmmcm90IwcJU3qv0OSooFA1TrdnpmvVORnlctTm3HooV15MN
QWHWfBNnwlLd+5JKik4RgPeG08U+Pmlry8WqTcseECM6TSVoNx48oi0Bk8uZpSrRQf9GV5E4tBkO
A2cs6013qSixGs7wbZ596MVbuhB+3JFbmW4zBEzuugjzw5L0AaWTZlx9IIvN9pDuZG6aPDW1TYsW
boJMjy5jZv02vJj/fK5/1zZG99yYSdpPs/FqdurYpCTLCS/vEys2yCQ21CKidOLAtU9ZkuxRpAfa
ppnHVRbY4iAe8Zl5uMzNDmcYNWfWyUP0Ynn5BY1Pf87N/NWk1U4ziupDVe9AmqxTStV1g2P+iDH8
JRnpOGRyeSAyY2x1ctisrlF9oIxgkzPWvgWIuxsgCnGfQSZof2feJzycEhIuU7lBq55c40FkD0M5
g6Wown2eB5pflvmITIBsTocFlmW9+mQ/ovSnsLj35mS966qj1Vp/sZR99eh2OPCx3rYU7cG4cNkG
n/UeqSlkGEu+SJzwzVg712LMhhDTPdrLSpXZqIllyh2rzUhwGsQYtnqjjUcd3/SaQ/puZmncweGG
/lE0927ijc9qW2fURJlMaTd4q6BaOlMFU4780zpyYZwOY4L/EYZlgxMLQhHO/BgSrQ7sft8Owd3g
JLufAkonOjd8LDVaIGoONTgPFePt4Qpiv3zk+rfqxBDfqCn1SHqrXcPN8WiP2gd1J8WzkbvrIY6H
g87K4pRNdstI3HcZqKykoQonU/NCSLAUokHEnlzGIYiPZGnbApQZmem0jeOWAE3Fa+rnYPK7iKqi
qmtLIuwQdcbF/BVB20KyHMWm4TB6BDq+KY2x37VOV0K09+Ib7zgve5uMifqLNWllmsuAaCyce1d2
ybrH5rJ2WnvcFXO9HCEbcQxy4ImduyxEBifoOOqZUSnjbN1T4c53b5DRrSsR0qwxuUZhfndqhszx
5DCc/o4Txd4achWIh8BaAWM9y9nWOJcRzPAGhS3drKN1ZfbGzu4W1kJGXoCs73xjyhTyAxnNbgQF
WbdzvgNU9KCYA1066bwijRs8QYOien1fuWb0Qf289OP8uTbScaecgsGqSbILO/AuTPhUuL0VbIlP
oxgn85sIIp7ic9sL85qjgfrKoJUJzqnmO5Yr9g14jkYE87EnBrchbVrtW5b9WdPeuQW375xVvdWs
rh07yA0wI9x8gkXUNbTHWnW573ZtDn2OtwzNecdm1X8YHUZcZpC+Vnge9IfIOMQwHlC2dP1GKewM
xKSAUExJA2n/o6VfLGll2GDls4UBEy6Q+9yl01VoKvAVdCcuz4yG5gnDQxM9OnXylZb0iaSu1FeO
+oPrKD5UuaD/sEVQHonVQH+HCaSc5GuoxodleQEaN3At4s/wTruYR9aEH2aQ1yTakONBZp+DzCac
RjJpIBpG5c0G9ttvvPEvhuipy1bR7xJh0GrVgcPCd+zWals4l7YEDNPNebUFh8EFZIF8BWynLQXb
DGtIpDewYe3D0OxdnSh8XNoEPhhzumEKZI3pJjS29YBZaufp5oQNElqqV11qWbwaPIJIxhxfIyP+
4haYkQbnuAgeYVVWxk2Ed9vwfKVX8zViYJrp8wtM3l+uRmKenvYXC2NEQJ7PZ571FtIgseJ2elD1
+IAxVa1xQpo+sRTH5kyqg8m03ENMZmFKyxhKJMy4Gt/EIEELl39wL/K5cGLjNMxCvZnVawHX4D30
YvdQD6nu/3zbGdoLcarsIBNpnfvW4oxkFhh0aJVc9Ub3CsoqOtZjJf0CxCZ7PyNT180w8yi4aLR2
ZjrtB5gzBcYVTLPfRQavrcOx4BuONTy0XUZ8JWdZatBiozkNX7tOPnp5690LjxFcTX2CVqX+YHIr
alscwx5HlD1HzvZcaoE8FRyhPKNDMeDgktpGSJdl9h1wDr5rZn3WJ0b3iUd1PcifNxnT3ugJGkKZ
p1oG8A+OMBrJSjaCbtM7AZivpUhASy61o1G74ZT0weKpZ9qi2Y8MfXjPWk5gOcV33LFIWrAPo/Jb
v+t62MRcNV2wlj7Yi+8hoY3Nq4P9rHHNyVib2eUj9SsOQYvMDwkR2Bvqvv2EKQBEuzi5RWrt7Dp1
GY9Zlzzu4EkP1uBrwqr3pWj3dRxbB21iRmjFKt3GoQchlqPhPQVHLIbky7QzeQyXqXrRNLg5Vc9g
JLTnQyWi9gC6iygoiYq1WQjzJSiWkHuqLi7BrsUDYD5o7l4oRmlx3jSPZTO9Kk199Bg49lw/8m07
Ugnczs9wQoIjdusJrAoY74z5tQYpD5R/dGgjgCZJKbVVQ2/GtgAVlcrcofD6EkaAqQabRoKgC+gR
954j5YA/0+d3WiuKfZvyO7Nj8aDn3jVi/HBsmIOt8jZ5qEBOPRU5mCy83LLtoVEvk1RBQA++5z0a
OEYNHDJ2XdvdwqjWToIoA7rJjt9CT+Vg5M9xoeMccy/9xBCTI3a+rTv62ilrRncBuuuoONs5SD3r
EnqYX4aJP7WoNA00NF7DH14FVQQpCrYq0lOK193PR4+EidDS/ZAuLvEgOwKhLe+deMRW/HcgnwHz
r/9rN1jf9UH5ZjhfQ8M29xQAn+nii3dyrNUJL2W2FtM5Hbu/IleYnWtuoAVhvnJMg2vaiv8g6kx2
I0e2JPpFBEjnvI15lCI0prQhpJSS8+xOOvn1fVjdQC9eol4BlcqM4ODXrtkxqlT07r8PEgAxnLjC
3UIZmOC4LrZvyNSbHT3q/V0kEgR2GMqDl0vIILNJS4rijN6B2n/97/92dc5aTkMp7YzAvopxcK/4
o9cxkjMsDXtNl3C0y5JiD0rzWNqtfy96vtKx2ZsFIHUbUQrAdqFObthAiUzfo3kxr/nBeB546G0A
vQWXIEzv4zQyKnA0aJcCyjgHOpc782dLlRzmHhwqMU4p9krzd9i4VLimFLt189IDigi5zxNDnYXs
NlX+Givl/4gYdEbSpcZTgI6wV4yVVZsFR18CVS1zYW9jen5WtLMiSSdztG0o9sJ/a4RrLP/tFjpg
x4YNLU+ExjXKhULCtvpz3wb1ZagLrn3rUGX8JFzT+yCi0juWe8CY4BSnmvreiC0LeVXgKYj6V5oG
mAlCLjWc1juv6im9pHl2xQ/Id0k3gEQNxHgK4d/uGNDwR/hiaxm0Oekmbdfj2Nx8FVYPlR9/p9Dg
1nZvgty1aLtRoMLWQLIgRo6DJmdn4cPoUwk4iqy3H3CkbBpFY6YhHicRWY9UDokuuA8eOkMTJ/FO
1uK3mHT54LnO2fd7Zz8oRbOpqo+1k3ypP8qUzbFkBmGpf1GD/ZNGSu3GlDzn2OKFLyjnaeP7KFL2
eiyFTjA87sFolUcCLYDrBoQf03NP5QjrK6AvZVu5kl4qmemHkAtnF3Ij8L7Pg/cMtQ3Csbabm0eQ
Ds8NQfs2wv9EP04tfXdbpkKdYRgkT7njA+EESBDl0SdIwO2o3PxSEgGCHYUDZDQlQQ0Dn3ZZdXvL
jfSeVektzcvq4f9/ifL4uxtUfigmHiBIHxO3s4JjC5B651gUKJURcTdLx8yeFr4mgygL4c0Xp03G
B41FYs10L1AVM47QvdGTknGxRs7JT1UR6oGsMNxwPG+DOSnv5Vi9FGP+2qZme7b9KbvPDuMVe4OV
3UfDDfjPOgsFZlPBiiNIrOSaZvZhkBQTlezAqiiwH0LTmh4IYIOZPg6dfKpKieBSsOEWS1bVUQ4+
Jp6WJbKSU6GHQp0yN1owTCWnoPSoK06qf7aQjyXuor0V+Tt3Lr2dJgHF6VQMHZ2irLiQOT7jqb5P
VvBmcMUdRxeBP2V8lnZQbOC/0RyTxcGl3IwY5HYiV8+krT7g+uXPsdP0l6kqHkly1Nz6mgWvnwo2
phvT9q+UJaV0SPi3wTKyDTultV58s25oRmxvieGLCKMaEeZ1xoY9aLw7BRw13QVWhUdoAB9c+Ppa
R+mfEgVypG5zjQMKuSa2vgvtNlduaqxbCBFlvJBTG1iNXhQujX3MITxekwWCaDt3SBwBpTUenS7N
sGWOJHcxuDuKSW+TRz/JmFkW87c8TvVHP3LmxrLBPDMGN7xmZ21z0qC0C+97vstzj8VqT6NuNomS
guf0a8in4J4M9nMGmb7zAlojTWjLsecL/lLQ43Hanhlo/rZu5lzK3Na71O0oW6sb+9R1E51Nhd9v
I7frtroajUNuIwfQxZE9U+a0kp6bXLu6L09Oad/kmPavOmJtxlXi3eOEkWbInRiJAX1A0zLLKvna
uSR9MlNS09mJXztQtC6qeljDr3eAxwCHHzCirFLWF+2gz7OonsEP2GvtQm/wBdQN6N1ftWDi6un6
NnuXmcxhgxqTysF9LZ76nkMdQfOL9BKuyfyi7fw15DTK8m04zFH4tViqZkxpaC4AaGV380X3yfL+
3DW44BqooZfGYjMY2gY7QF7YbqIi7Ibrbqr8ray9T17532qgcDCDXh63ei+w8T5NEvmybi9EW/iy
slukYHNYkNu17/7i38Y8lzt/ebIB4Jy3GrJ60z5PnvqnR9QIJtlVM3jGZqHsXfuAgiS37e+JsXar
1PkeEmIkedU+lmDZ8ew667gL/IPlAXjrU3Rag/LPsJUPrg4Xhm0d30N7huo1Oee5wVpSZDT91ZJ4
FB7E5kwu5k2UIKv8YPBfhwL0mxzN+r1d0nyRIFwOZgFfRiZ5pBW+yQcTudmJYx7pDpv0K4dO4GMd
rdMmy9Wl32z0CCV5hQpZ7kLGxntXBAXxKzk+GSDj9l0NyrYgEb2SKRfYbIlPp0A5KUxc5nGArSvI
K87P2VfaxZ+B994mubcaY3s4CiASeJdyrj7PeWhnfm4EImLDJbW4lx5ioyYT7vwai146NMlvxaGU
zQGrRewMvBjEPU9BIjmBcwPyZ6wGHbxxJQVr8uEvwWxEtKeyOnPbYtsxnawEOelz6kxfAycPSRnh
kx9NYJFs+8sH6YDzpq0PTpiQJZv/tJ364UPiG1yzeEA8g/EPSOe1NrJ7yHWNF5HZm8/RGWnnM+B+
rEJaKJfLnVke4zCtItwVfUdtCVMidvskeY4iWz7m6fSqDeNi4KmhO31Yu00Kp64ccanS89r5Kbt4
Zyh3hY39bH6uRWMerEQ+Iw1/W6r/Qzae74QdlBMuTFcfWnVbsGko58eIim3Ppk45cAQ7JxLsPHdT
87l3oUh3i5IvPPDvC8DNGOm4WSxcY7Kje3h8iJKr6LwMFwtN7Umqd/4cvIoOsISW3WMyW8dB02Ay
kskcGt+kEszl1bBEmljqdWBeqKDBP807fUqXroDFCUxL6QpYSxlb2b6gJMdp5Xj/4xQsmFrKZWlb
1Nbesd0dzDYmsDL+O2O32M2V/ZuK4bkxuNzjsv7LeXIzlUyKU4brImP501TdqfeS65j63YkyuH8Y
NUnkVv1waosAH7ry9/VCW3WthdgbBx5e7zq9ZKU94eGxjO3k1PPBrdxmBeF3fqRHLzGmW96UzSXu
3FttqfTglLE4Bm2zAQdsnnpjZGuXhPm24HizmwnV7nQ8fgVpii8imf62Ei+nWLyYQkoq7zJ9TJPG
YG1vAnuR5l29EfL/ZdGq+S1ghIAlOSC/1/sWGvi+t+nVbDjy2rUOtiMyHghSeUSoss/cx9lWpVO6
mjqPNxqvy5gLljO6ZVOXwjVo2j2U8GVxKCbvOlrmvBGLvAdSjHw79Ne0yPZse5pHFNDLnIxHo+UM
hV50icqMOzXmGMiV0XGSPcNe5v0wZLuyorcAVPgRY/0zkkx0yCXPQ4Vc09QsbhPsBw5rKZZv1Frq
tkH5op5IyWap8Y14Uwzv7UwXe5cOVFmbHUk0wsR1GKCTtf6xIQuyMcl66SDZen4BY6l2d2nC042X
j2K85s7ybP8jRTXZDUNSYWjcDKwBN3Fljptu2aYXmqx8LnZNKd45MT3NOVsvXpu2kbx1DoR5uGxi
1VCgkMgRyy02o6nmVOtTvUsMnR4KRBwdR/G2DagRg1IyWc2+LNRLNpMNSVxGjJqzY57Pz5+z5W4s
Wb3O/nQkJYvZdyJyk3Oms00JyK036MaLur1RdL+GnRobwwn3E1U04CbuS6CUyW/dOcl9+qS2cNiU
tkGtbUsRaNYUu4QICLRGX1/iaGZwpIrzUKuGHjPXfbQ65Z+gDn5mZIQVBLjbpINT5xT0EHngdqmp
gEMOZHZjgSChgmK29jQt8NojeXQy6/Is6Fk78dmEa2oV7DUOPgjapbrZZe6egMDCn06ao+dP55ri
I5wS6lxI9hI58FqcCt8e1oE7ID4W2/betWku0vrU8MxCIsT3MhE/Dyu1dR39kyVcia3xUpXj0yTo
n03L+LMwsyce2q+ZObyUDZHE0lhWw8VWpw59IVDvjmGRfPigsUXxlsfNSw/FqLWcZ8Y5IDDML3O1
ksb0XnfepYE3hf2ZP0D03lfqZbYtg5c9VwIvhR+zjS6eK958H19d08OtSnWa7FK/PM30zWGfM2FG
d8Ii0B7LJ7rm44OwKuxHWY8M4rTQtWEgqQbJuGWBaRYamEIN2lS2Ch60UR1mr3rR6Is64XfPSgse
ag2ooZyf6Ntb93nz7PjTvQjQuqNh3Ai4PK7o3huvu+BLa9aK1j+qVRDlEjBAg6SI2P9y6jw75Yn7
7SlrwapCOEIyFZsqokGzIPlzBa1RVhRDxCNwG0ofNJSb9lP57bOfKU65AncIymNojT+mXz33WKUz
wGY+yhPdC1A4XLJpQgf3Pm8xBJ0q6iYh/+Lfh/LkJ4bgOBeQi+lA/eQkL+kEGx85vJKOTz8dh00W
18G+8f3zTKdsJgFz+dp50kkGz0VhcgRuw9c9wWQjT6qFtVM63OLIfS+rfctIc+hN9hO0ySjkV6xk
JEcTsA8rDPgA2006L0FYp+uOyptNF1A0yqwFmoDZYefA7m/TW1pgSshj8JJTZGZXghgZfLXqb0Cp
YSGQc6hgrx1QVaWBiblq3rT0j9A5sCCrdRFpZ+v0HID6Ct+94jAqGJnTxNs1VbmWLpu1Kn8UCt51
ru4DporVqAHws6NaZcGJcXY/OAbivfnFBuZsqeo02s/luDAjE+RaXYQ77KXUS5TRVcAhfjDrHgiP
3pRBYew6CJra8Wk6weTX9WxVM5roOaES6ppaaKOyKI7xFF1aiS4dj2R9p4SH7JQ9VPzng+9wdBjx
mKKJAC0Xl4UfW041cIyUaxAj0Fuf1qflfxGYpLX5nwHDwIEnFmdfn75iJ+D1rN1PPVi/vkWVV6ea
DwZo3tMYJh1OtrtxwibRZnzzGFfBBkNNndwYz23UbAOnhIudYKhgx4wSHEqYdz3jwW7USmzBZpxi
HQeHeoyfVF5yXopYTQnVwf1zfnVD01MFWFRhcuqnKtkD7/zAHM2zefoZ4uJbOQlG7R7SUpA9mFjV
JceVqTWOcTnfoioHBpO7L21Uw54iP4gDq6iwllVOi1vc+6xbLqsRh8LaT7KPzK3i3eAJJE3X3kvJ
07Qomldchgh6JSJsr5nAvLD6UrprkRQpJmHx2ezzAbM9ez0MfzYhDUxUHPd4Go6ZF65lYoGiNvOV
F+dctGwmV65kh53Wm7otqOKZ6cZNoMTMkeSkY/w6WIbWNUH/sRphoBo4Huu4fu8Gt91bJqNJvGuU
32yjILQ5k3hnUZfGzjFJK4Tgotbc6wannLXnuaQjw+it7vmC5EhaCmKTyjxrU3rJttd1CemBhuLy
7hq6PNuldwra+kHEqQclyfOwjlCTTKPqykIU3uHDADK+mGhJeTuYAona/1NUWB7QKI42sJdNP6JA
1ZRCotnHnNOKdGNAl6WTmxWVW8Npx/hFUfq4RCtqgb0AdtmjADJEQtW5m356MqPl4ZPj+gsZdNLw
kagbFjAmVCqDmXNarkFkEkzPJaEewPNkNGYDN3KK7Ar468dJ0rucqo/c9n8SuklqkGg1q5JgQHbD
K0DZQk3fM/c9Ocj4HFCHUrt8wwSfvLVEm2uL7tvTJXZfke6alss8SpOfXsz/ynJ4Kh9xjizgdRhK
kg+1GaFjqKi9Yt/+adySwsjkaVGAyg4+YkV99soq3TuiFF/LFF61xOzpWuN1sPFFMf1QIwHYgEZQ
6UJARhLHkE2bDIwPTgQ+j8cBew6XD8MRTDqPv8W0bMxKzTp7AD1APnHatSZ/nLgFCRX5rJYUT/Uc
8WWXI8q1nBRbqgfGIKk2mel6Gxt3KnMRW39Ehm41Fk+1VQ0HrMdXeLQ9F587sj82956FObvFwlR4
fEXUIWNihAM0zv9QIF+zASOuYw28QYzQhRox+GvfGQ6Ardp1QlMFYgo2RCg3iv3Fknhr9BpTmlrx
r8jIqD95B0lfNB+8n6jTqrGhi67jiGqpa95xAboR9nSSUkxxBk1NJkhlmg679Twbkit55i6+xIWW
GzPAzGTl7opUAeHqaiZx4IqbKYa3cnA/fNnNvBuWZj5oMXjI823fXL22pSHF+nacudn4DfIFK9Ob
Z47FuSvjV3v+jLm5xxzgF91XFd1pKB8QfV8rccJ5O67b2Bx5JYMwYr27gUQt1soXvySsu5VrqOPs
q9+aFNZ+4tXjcRxalRPHyYpNTR5czYHyiaDd9OmCVn+JS/wBzFTQOKbyVJIkxqAb0N0KragAu98X
8zGVgueyDd2h9L48s+vvmJF2RlXAwuMJXxLRmFze7Jg3852Ispsje0orufi243DuZffkmnZwaLrh
zDzKQzHBpe8b0ORiF16/kVub/MWgTKepOAGBKX3umhhvtY8Ck6YLGjDoOGUM6aZLrg2sF/aKyxqz
ZBYNIJ1lozmctMSFN+b0inU48zc2omRt+l/eFHqP1CWxjmbwTImhxJb7UVY8jujJI2sb/lp2yuFu
cB58R96L79GwfloZEpLimekFxl9cgw/adlsCj3hDDFv+mMFUcLoqXvzUafd4zc8xBeLr1B0I6PA+
ASbof2RTx7nTUhEQZ0fSKRN+zbX7Z5K4MoVI+OPxmlvnqWIRbNNxWCNB7dPS+aQVWXMdxR8mU3Js
aMrTzFtdiqNqrPk+UACucq40Gj8Y4ek/3XaEvUnzYNfv2hhXvDlsLCbdrCndg4qsv9AVMemDuxRA
stMAq800UvrG8OQD+UOMX5aC5FvFyP1gSjqkEn8wti3z7dHfuzzsV3HBwURF4ZuI3X8q7MtdPT4k
XfPWx+SV0oGEe8wNEfkcsXyieCpGtWnm+jVswxAeaQNOCktqm1Bo6QB7og4O9Sdb99l8g4fFPUDP
80Moxg6ntbvtnQJiSCm206iJioJhRz6Rx5pn57n2xa1IeUuqCDgMG5V4O6SY4SILoTFa6tV8gb3O
/+rGMmQjHRzMmZkPsC3+b480WKOIj0xhszO8+asrhqNZDtRPW8sdHHBRikkd65dswo+YWnF8KWK5
dl3whRxbqSSdXdaoXnN1p0qtTUGKQ1jyuU9QRZ2MPwLDA7ZKzndwGeZZOVt2SYx32Lr5WIk1Fy7x
KbukiJCGR8kjZbWItVki+ZGksvgSsEX5nHLZu9yrEKZrTD85caTPuI3AJIqar6PhU1llkoXQ0BbG
Gq8BhmeATSZQhlJTZJvok677W0jcZZOXpBYSMulzJudjnqKeTYKMHm2qW8PLKY7x6fYdh+kBXvzf
gOJEU/+oOYxQJiiJa0N3wEJu5Xy13D9jpYjMJsNjwcllR1482UzLW4lv+zhFCaJbfo/Mv12GUBP1
VrpVefYnUJ6BmkkhR8vq+woGdiIXRJKkRmTa2XVhPXswFHTRFg/Uo60bvLvHpoiwLlTMGw2GZF3R
UtwX1sSFQe0wXGnsodS5ccykG7RV7dGqo3+uMAPQX2thzM9FX5rP5TvbG31Dzs22XjPz8MnmnSsq
51n53eLViJJfnyBCnb5IryAEJnPvEHbG41iigvfQQzY4juNNKGNCNCJtdhzM0Mj6rYUF4EURBHmM
A32zrNgELJ2rU+7mv6K2812f4CzoXQtDUs4aH68TqUUAIktv+cWyOxBH/uNIedKujONh6ya0bC6p
S7VVhaZaS3gUSOqxO+eZ5ksiOL9ug8h/DEJgCS1siAh4/c1VvB8UEZe9Stl/IxKj6/uqPYTx9GNk
fX7yM2O94ECfm8JbETPZWx7m7C6hgjoTuFRsBZythy4La2je6RD4AyupfAtqk6IcoNdRylZuUK7Y
jT3TcOJNJrRbdYkmYjyWIoSOPVSfnS4otmNfXq0aycTWoYHjxgKWavIyYtlerTsdNCu8w/ZfbU4H
6nvKfZ0IsU9wfa/nOBTP0PaSbTQTvMbEgxaLZnaoPY8AidPJuz/RbtK2LZRN0rQujjn298G4nTHN
rnhHe9esfyIlzGEklsPFRdhYaSPHWmljNGjT0tiMXbsJmEpv6dKOClhWSeqaupTzq0UMl+QZRO1p
+kpUyCsaWytUY6+nvrTqgWoXRf2sJOfhbnb/9gaHafrKI5biu1qMbyiKhyYBfhy2UDKaUlcbIJnN
ssSJ9+bRQPs4tWlwYGFDtHRcHgZWiUDGu8Oq6nI3pSKj9+QFrIpD2BmPCIUe+jKOgDYHzdzJYmaV
WG36x1nGZCfqYIIDqtU88gBsmcF5HntAQ46qeEaxSp9jnmsFQIjCv6exyRwlSHSG1iMDpU8Z0cSK
gbBI2/LiahrB1SetD55U1S5xmtf/Ohw7X88nlIHettxzLZJD7OplyxTcOmbIveit12h4Fwbe4kiM
hE/K7pCMPxbvU3kYrYGJjIBXbZ/LUNmnkiF8ozAEhNCx9m6AYxD5Cv9E6f0dmoozP5lsRDrsXaw9
XjE4JweC7qQCM86q1MQfQ3hTu7kcTrU0yi0PGq9v0GuD/jnrgr8W7oGVCs9OZLcnNaJoEltDiGd0
i9ByorzG7UJ9Wrak8AYApJh0IW+yKjdw62HMyHbo86BNSTeXLT1ODfsImjLUP/ZMV9SY/GRY1gvq
ud72fXonEZfvPDWCJenLrcESkLNVuw6mZjil8BdTnk94eKv3foyLg9OJP2bO+tlCl27xTpI2Kc+5
kXDOcgs6O4oWrz4UtNhH2+AO71e2IFOWR1Q6VhHUuazfCzhb6OamucfE1h0B20XoG2yUE8MZoIQV
Nymf2tnJ/o4ye+kF7/XGNjERkxSuYuDNCEWrxGgoiSXVCRNJ7tl3WSfOR0wHBFqlNshudzLfs4Hr
VqZ0prNDdH8/Lp2IbM5jiCnokmY7OtdEpcZaOQqtzB2/IAbmQDqSkVC8H6EJGWQ4OtiEbem+RmE/
vaAR0jhu9eT8JzyqNnlVBFx7OhmCuYcpvVv1ntufjYaeHbtxaAlOwNvXE76SBVUW1oPzxnT4bCX0
h1ie+RQqHJ9UqRw5wrhXRWidOYsrJuUbJz1R5FtBizw9lvHfsH1ItQex12HZBim92qooAZXimuwk
uFH3jYE7zCaRc0wRcrLl4xoChrNgnHq2bNQk9s1Emmbw51VON8rKY1BbG6ge9IoXiJv47S3MxM8d
Bds91j1pVuZrMGCg75btMaSQB+mqhwrUIMCeqNoafv3JI76jBbNfnNbUxLU229wO+U2x5L/4btk/
64SBbh78Ysc4tvgSXCTI2Zv2GA3qDZ1yJB4Do2bbmhXPg5/2bMusJ7twC3bpOaumxqrOMgHFz9jg
BbZ+4QT7GES/LkyJY9X388ME8XvPW5PmxeWv7U721cbDeLQS5odwmh9LSCtUQkOUGOe4YVFargK4
Is/Uz8fDAEjRHcztf93tE6brbbaQOlkYjju3jx8Hic+oDHpKnOfGONGuigo/yhdtg0bVfbs2U73R
Xvga0fi3MjADUd2b9tAj3RdaZC5+mvs35Ap0cOK+SV2AfICJv+v56ytaRU443DVIXNxAPrv7S1YM
vxF1UNwmJ1M74amxE85XSXS1RqpFom4IV0YRX0Cjk1hKmPdiCmeJvxmvgxzbK+MexUyhXJC1zctI
H9uJjSJ9UjDKBclge+GVZHTqIsmyI+9nZPosUCejZbGPjNgkYGrdgphZHWC6b6HkGo0lcF1UCwTf
DpBfs7sytX/UkRTMIUnHKcGjkm+J1ylacvr6oxXh+GXQYV8smWWAE6ewZdSRg2tsuixMN7oy47WF
velhRtTVGjSIdmzK6UDbc8udCOvduOOKvZzkaxRo9Wj2nPWaccRbKVW3qyZErJTI3pok711JOg2G
hBgIBMRy41gOPmXX4PBuJvOlSl+i2owu4JQMYICENKeQ/jvtOjdl4xcMaCWsB84MSEkZMR1wejmr
RcN0X6oG1zI2qQ1k6x88gby73VhiT23Jh02/LWJs0mlEpBpPTeTzVsB/eWR8dpBZnD0Ek30GT3el
WPbB0tLvbTgGKzfvP/vFX9OZPvIl66//flfZ6e3Um+xHm6hnaPe+HDl8ogNTGrXYIU3lmmSAuK1V
6xQ8xn7IL+o/nUUvMqPz1BLgcNmgVXleHIj3HdLB6BFYoPIMNW86gK014eY+yNgNBWgkZUauAbNd
g5+jIShWsOIQicFykNmo6+qBir/p2OLA3/LMWfUyO6ZWQld4/4eXcnoULCQeWw4gpXDeo3qL6VDg
qpwoQGrGL9tFlGrRciI6SkJy7Ct/8rC9RxWkaZem0wLX7jd5tyP9u+axHvpwr0RwbvpKvydVyUOw
Vy/84Oah9+xyHzbpdB6nDzb6+jQWyzOtc1nbl+mzsVCiyITXq0E5x4ynAe/pAsyQMGC7EoVgmV7u
hwLOcGJumqSytnkaobqU3YPZwUMwzW/8eYTyO+8zD2cIPxavDFyXiortHxd3sYdNqlFh99b4GlCB
d/Yw/a1G0YEZv7cggF/iUL/MDYQINsXdGU7Yqcld2pSM+M1QbX5O+KdV2fSkglVWvna+ffYcyY7L
t859Z4RPY0RZGDoXkSsS377fQTJoXApaDHEGvdM/VzzkpRMaN4qq3gTLqtxLhktLu++qROuPS22T
WmBzy1bvqww5mAVA2Nd9T5LPBCKR+ctjRo5kmbP2IRgEx1HMjRvXy6526ejroJLfLImHo9+3EQfH
9nuU/AEwu5bXKak4gqSkbyXBnRMB2nrTLNFdj0bzHYe74mrFKdGpLCCzbhfx0cENzV44vuJlNy7U
mm4ai7Rw4fbWQ1aSPHbLhVkaueU+Zp6+VCN/1tx27pMJgtrOkz3GZg6F/vAjrYxq7r6tnmEbuXs2
DlSrjED19EAGvEQZ1WFc0PKBO2fEGDxkKeVLJYR8COfJJsXFe6zNZguyJ/l2gi4iqCX/hTOWUtXT
0xQZFp7EMLt44Y8Ri+IyIH1cVav+7xfSC2tX6/LkDsI/d0i5B9GKC49X+yQpGgi4saBVdS4gLaN9
T9l2GwtXnPhXvNj0rl26FYSS//ITIU6R6s9zN73lIUd8xV+0ggiPwQulvsF05U+1ec5hXKPvMYT5
EcxRH3XohXR3BVl53RQ4aYIptJEMO3s9B0Cfrb+p5fQ7s1XmH1ku9eBFzsMJbAhJ/f6Qd9KFqZXs
HRxdGAyqaENuiPVY2/hHnghvhME+WERNCPxUv+eBxrA7qfWkBHT6eZZ3oTloZhbbZ/yPzXoqq2/w
wbztx+qxdf1sK6qw3YoG9h3bcrIAzcGCnVSkwIrjfCKir63nKq3pZa4F6rQFxjBEfePz95GJcn5o
LBkGzZn5OODsZhim3MO5l2vTW6yeaH8WtV2SBpRT1yQZ1pAixcyJHYh0TgBVWmHa7Zu9XU3c4CXV
xFsMicZmGDQhrCUMbaf5vvhW2AoPuciwOMQ0mfNfM5KPPcvAMeG5JC0bLs2U4AJvx+k4sBQ8Qauf
ifbttLCHlQ/XbOda7tqh9xJaTwNAyo7M//0lrhxrF8mEzAyPhXWZg5AwK3ZQRrDQggIiT938I0Wk
X7ScjiFf0UNfkYPnaJe11K9FDfdBDn5t49Vq2vFxTGvRPE3QZS4xGLe7k5YaKma8pXJV40aYiQvF
C+8nbL7nBpWTB5y7Lt6N2CUW1JHfM1OLJk8lnmseKGsSONF6iNOfmqTK2g8j4zgTLFwjMpmQegUp
RtW92r54H5VjEYuFeOOSMJ9ai4LAaLGX9Vn1qLh6kcWH4QGtMIO4VrY7v5fj2lFNfvvv3/33T2iz
p7Qaqsske7A6WRjvyrlZODJtAaeRTFcGCgNn3VbbgJtYDY53y3MpoZLdxDwHG4ucJfGxpj5PMIlc
u5VnmUrKh1jkQA22kF7ZYjDvTLpQ95llk1BmuoJbSkCiiotHEvE5rSvR+2g16JdyoIlWctFV03Ag
5jnu7Vmj68ScbmggeE1s6zXhcrlTyvPaVe5SIxsjQB6GdGgeuLHlh+79hyn/lGkUX8JB35hEcbrW
xTYepgoj3TQSS3TdCx0m5gVw8GsH8eyJQ4zzxENiWEOmXyTLZe9UAjhqzR63etn9DVRF0K1Mv+oJ
RkhSk8ethCXQSbrkvTd/3LZMrhHFm/RCNzyTS0LG1vBWhMF7ZGPO5JN4momXrTIaXS4dJShbDo9/
HDVmYAsyYOtKQMaPPX3rUjd8rJtspinHOSKaO+f/ftFKDmuHMffce32I2Yro4LzJbJgZQ8ys4+pa
bQJ7KnYqgOhQhpwYRybTR8gNkm7IqN8Unf0cmL4L4n64EOMn0eUZGJxc8m8AU3Z9POLl99EMAODt
mmlL5at/SE35hzUbA10Ow75q1lkei00LUinpycgxHFTJH5UNxtmThzCX3rZBaSQ2naF3PgRh9oK1
GX8jr4XKBtjICzIT/UXYuaC6UX16NChjJS2uQ+Zh8JTX0sIz13gsrLxTDt3rq86dXaHXc2tjzp9j
ar8d8wfMzLfbYZemQSXeS9Y+VGCW2YSQFoBrlYvkxda15HHEGTlJ8+QRT1m0G1G2V9ixIRCIakO2
wN6IFudHPUd0qyXdB7N2eusl0yS0ne8gH52zO0y85uR4Apiq1pXiHTtoxWWkjrbyircsRGjOnHD8
pEXpA9WYTgHa2Pyo9A+D9p6Swpl+EmS22VAUu2e86HQqE6K2rY0fKMSPq6xP1Fz/lqXNA6FU8gi1
Q1ODAwahE0W1cQPNANzRP2SFtYZ0TzmUtuo9iqL1zbyExsm78bEro/YiBQgoKR3WmIPjXmPajx+0
mruPMiA0FyIr80RgC5nk3fe8NPHqxHjhOMkpAd/lU2Q7hG/6uN8gsHaAmpLm0egBQfpTUF2FQYiq
TXPKzbBhbkar3zfB0m4Z6yPmXCaUAYuurLS3tiHVbHi9mBtn7IG8z5gZvc44ETcSW91Hlyme50M+
ePOJVA7wk8z/H/bOa0dypWuuT8QPTNrkbXlf1b57bogel/Q2aZ9ei6MfgiRAgHSvm8bBAcZV0eSO
HbGiOkx0rlBKat9lTiERB57fXer/1C5gAmyg7sYPcHX2yHFb7zcevYjSLXedt7bxwB33kqejvWWI
IlY3xKcaJQGDGNm0LkU3C2uG5qTW86nJqm/LAYSK35DUrjh3ZZG9GMlLE+r41ooW5plIp62lk0WX
bV4zXtH5CEQktpd//q9hTlvSUnW7Kl3uxhx1fiXzw9jo7yGoPyb4JR7BnLL/6zhgKNupRG2DvcHy
LWBVmTvPyxOb3SepMbhQ05rX/79JWB4BaE3aewqMwTybA/apoGcfH5eB9bD1xoc1+tRWwWkqUEd7
3kVf4NbXANHUZQrtiiMf5s3KT8pzSQpjRdnAKx+wd+fdMBI3aqPDoON4A0aEvE9d0TRX569jzmdS
JPFFakiwOkjZeMz5QQ4zYSl6xDqwcjTYiJc5RWqcZizeItAfxFKPNYK3Gqh+/XdQy6c8vbjtQ2ZQ
+2Lpjjg/q6eyKZzNJN3hNY74ahquWbpxYCSyEuQwUHrhecpBfeqCZVyejOMuwtm8Q6isia0rrNfB
QENLTBy8LYp4L/StTelRKee8443oxSeVR7/S4WRZbrvmmY2j2uOa0t5pJMq/YbbxsECaFUR/e5/U
/FJhUhJqM/5shFdLEiGYj5qIMEFcQ0+xqWtrAmYbRcI19YKV1WCZmVs1X2iFFvmzTvBWVAWx0CLE
pNwv1b0NIUoraCEoMoCh9KmYx1rEnMwjcUxp+fI1GT2+jM8U7zYllkAu4sin8TF6S1tZv+AI4+Aw
hXpPRRIDOkVHpdXA6/Hu02jjDEuMJwCw0V4RS+asVYwnzgWHKJzEvkoI8nCqQJuexpCSu+xsBRAR
auxklMt6xUEMQUIbipnv8eBAmGiMI00Yu5gu7J1bpOro2uotymgLx6NZbCrcejNH8YtruTOwG0a2
2HXUXtQTDw3m/cqrL1mTn4wKD+NksI32gu7ZlDHdqXZwiUs/RaEqcm6g5mgl83h0WgP70KyKnQ47
WpncKr00CtATJdzg8fKnoK8Xylzq77ps+Hb7zntEdK6hzXDTNbUxbmMuiVfh9phxa2zyNdUHpBOU
vyI/Soos1nTQ6lQc8EjjbfHUosLTUU5yhaM4G+Bt7rYN++YadIXC1zIYNYiUrDG/q/6q8vwWJe86
wnnV2uZTQ5afrjR6ieCIuvS5SFeepvyPk+OrlzKgGrwYWhZSw4+Rs0GKqdVMOeKV7QeDanW008pY
97LbVz2wzJa4WAFZLad8a1WzEwBjMvibIe2mo+cGh7wS2dH0PxFaeIUOwY7IEnvRPD+aVvwrxdfS
VnTjRDpKXnI+OUAcyS3Fz1e1/hUKzqNfHI12r62jCeCjsoSNqA3yb4qs8DTW4a3L0Tprdi/EJSyc
Cxy6TF6jVzeCV561v7oEE7w8J6ztSmZK9q5RzXIzp9PvAoSZMuQssHYl7ONH0FQCwkK9LhkuD2HU
2RsHy4tLkv1Iy2+Fc54sgeEAJOzDRm4Dvw53RdTwGDHJwwcmsYOGPt4A8ExM+N8vNFbNBlbbTCZw
ZeQQHnAqfFU6XLOmlttEhMZauen0aH2fAiVfPawxrzYRW1/073hn1dPwGipolIW0ftkTnAyi+dA2
vXRXum5E9CmPN347gcpMW/ezLIbiNNfOX0xqYgeUFV+hNM3PgGDUxsva9mjLkfJCL3lG3nrxM5Lt
U0QhBPFUfYhFdgjN0HzMrf72DB3uPd24R5I9084fERqLPH012xfudnGgA9IHi0brTBT2n1Mn8NUp
QQDWpuVpSNz4wzH3GE7n49DGnzDID60w4M1V9Z5oGg47Gc2bbDEPpvjwyI1HNZt1wfe1tnP1nLQT
Jwu2jJ7eegT4k8CosVZgyAHzSskk/n4gVWXK0YWFD37AIQcODx4PwblpAmPVduwvEkO8mDKMz0HA
v9HDS9RlNV4CMzs7k7ZXkR0QrInBxumRM2BFz+RAFQ8WKIpjOb0P4WfrKlqa23RrLveLwbrBtZMf
vVkYK8eNiXo0v2rLklszRhGs62jXJViH0hAXog/AaoOaWcBJ5W8PaOSNCDA2vzk+ALjiPBKU+mG7
4TstsCMOr7x59K61Bea+Rf8x6FYV1U4Kd5fB4MWm2ABLTxoIws5LGTYkLJXhn8blh9MklFZFJLRr
nna3gBXd3uuav0Yx6bNseHmnrXWZvPA7qhNi3HNX7zHdfKQCbJjKQggnbXEdDHaSVkTPX5ejKwXW
dGs6qmF5Lb1MhSb1WHKtD9F0yhomfHIQVJPk70YVU49FB7jKWGxBbFkK/oy31g81kh0ZFqhHcBdj
01kT4K8epW9zK2bhTo22uc0zy982MvXvynRd2vFwwqNVMMhXWrKb+Zl0Uj90i0Cg+Q1TgXljRSBq
a/QhNLXsEjS13tehxG061/lJds5XZlfRBQjZi1/ZeN6T/oVQ6a+C+8cc7ebKdRU3Nb5pEyfJkp0e
2KagDBIYa8C6YbF2bnMNTPzff43x+f9XkvzfVJI4JFap5/g/V2Vfv6Pv5ruNdPO/9GX/16/7rz4S
8z9UitjE9B1hm/J/7su2/uOhMbqu7wSuEL4I/kdftmX9B+SP6Urf8Wwb4YMSk7bsdESDtfsfT7iQ
gDzbsjxbSOf/pZCEYAR/CrPfpMri+Hsp7fZwpjs+nSe4Ek3h+P9bIYnVEXPD9UAF6CLrNHMM83P5
MVi8aP/9aJMEqdhz9nPppce00k9K5vkFc8dbPKryZODCnaWzysJIPoskE5vWWirpfHG13HIrk0He
vITjTOy2NsMKiNh+6h58ANSJQDpfYSdLoZqa8ILKyLxlbu1sBwSgPEl/h1U6XRGWy8XKpLaRhbUS
SOgPsvhP7dI1rB1CpVFVnwtpVOfa5GQzyfmnC4+cQuwO+oG36iMHC77EICV8M9jqzB1BT3FsILj8
jiG7vdNssVVuewsFk0lijsPF7oN3kc7y6A1iericYkqc6RugJeXBT/KP2aGnyOq6goNxBN6WD/ng
5yNkWocikw6BZrFr9lcbMHtBXmGX4D488PKYyRRXd1YBxrlvne40LvCLJbzstIJxP3jFgtkemEqL
va8fqnPwoIS86vCL1D7xTGOW3suQmO1zZ/zOBJwqA9GrsgnYFjWgRLejPngOrgv95L//4LUXb71w
7teI1BkMmtjasUeEZeiWcLxVd0mSGK0bysBa93yjeUaFxNK45sXyHHqtCyjZmTbRBO+CFAKvuSx2
SfR4/RpLJocainfWdUWV6zJ65ItajDX/jUaajlNp156svCnXvW+oq7LB0s5VWf9gZ4RrZcg+QOf+
sWz2K0LHL6PT36MgD6hKkMVXmHTPKEHFZ6ecfZPh0Ld5G+9GdjT7jIDGjoR49cQxC52FPPmZriu5
5rpazo/q0FGXhXd7yk7C1H9K53tgT/IjcSBoSZqf8rKbwZlyPCogjMboA38C4kRD4T6Ztiivo9WP
G2+g2jc399UAKieo5x2i+9UuMCXrVqpjecWtVm5dw/WvJXVEhx+SIOKWq7q6OHr68iQ8bJm4D5dF
+5E/lW5JOyvOYZd+hKBLmtiu7x2X4HGxNBE+kgNVDuyNMPBUvwd9cWvQtXmFNy4uOwsggJ9AYxhq
4lxGtx9L9wYytLuO7A9244Rjw8KpewkGZZ1brs3SnoqjGbVkLgmB1hMk1yn0x5WuKdVTQ1Kf/DZi
3MXqv/RTm8uPZp6pzypRHws/2vgLNMgtimDve4qzLa0aJwpOniIQSRyzBxtYUhtuYWkd0rpyb9rL
f9WhEV64kLhnQgE4uyqLfYeYgtdrenht/kC5yd+jrNpgQWvXORrkD18CKbITA5YQR6kpC5lhJ6/f
8R/3BpVlI0ffPw5UBG9Qj5hokDgvNtjCPkxWnYHwKAf/LyHlMxnLcgtdiQHiZ27p7kyoYzp3ZmNv
XV2aS7bZv4fWeHQp8FZzNnzaPDo4kPY8OpJK79ImI4wKbBWi0WvaK0LyXk5WhOABpmD5k7Ib2L23
Hhb4F2I4J8TO7M/1YuMsIhaFmeuJNUVrHUVq5n0OBv5/Sp8pOASKnCmDfOJlweoF2b4ReK4QVsTK
mvFr62DZKPj0PSFtsTTMJtS+yV5p0xmXFVNBPWs8sx8k1wg+EBpSbDJV2S1IpKEId1lXRXt3qDWF
Z65xaV19n8rtrPt+rXPf3WFaGlZBw/ql7psJ3OQda4xz9agcGAKusSJth3WVR3841VyFYVFCIHGs
0Ti7sqr+EzLCnmh6A2IEKXEOzd+T215mPHBZaUQnaKkrPcm1JQP3zLbtMCvvwW4JeH4X74M0xIZf
P5v0ee8LL3+yvOHi2XhKKZpej0spZWzmx9FogABC+3XxcP4DmGGNpHQBAVGYuKRHCTo7cw+S1t+z
jYFezO2rVojrsTu9eU2M26FdkgnJMWkI7Vk0sUAmwEYyjz+sGGqKBV8Z7vWwiav4FQbE3qZ1Hvoq
oi7wisqzaJZxezwjw5cdFz+FwdIBY9kfH1+npWx31ffz3wmPDHADA+OZ9rH8Y5bpcUcEwCtW0nTv
WZv9qmMQxBTCKNq2Dj2GPHLa7/itPmZM615A6qAJaSXgqfSjj8ZDn5HEy4EFrD0J7ajLfje9w4dH
kBrzrdhhweOZm9BYkxvvA95NHRI3IqnNzbvsfcWtjmn3y2R69fEwO91yyUTeX0Gq7TRZRbx6Aa8R
BBQbxykWBoUzVk41y6XI9Pmbk1UaGveT5Ea39mPpbAxgC4I3AzGggW0jTlDWa/PffqaJIs4thvH6
Z80qEVdEDPOdDzGqYNgyf95qVU2kI0XNLztlifkYgv519L3nMkAPGvE+JM2lF3SQTYyaIfiwIWwq
Ak0h81VDRjpkXW56T37dxvh8Gx4SSrx25fxgBNrZAeljNyHwKhWTn3iatcKNSIWG0gUGy4wArp8f
7dxyz1PXbxBzs5PXSPqwCjdB1nWNXVfG9nrqTTiAkPo31VA5z5SBk7ty+pay42wRd5z3nD41msf7
dw/x1XZUQHmTNLeBB24bDW3Hb/rDrwXtkU7NysUHEscmoIBrmqVXzGowwMWFlVcH3VifkNozu6zv
aT+CHompWRLoV6yo0oNnQVtnr7Mp/Sbex2zPN3k2h2deYj+YsKI9IBI8z7QEk/ZkVbFJEmtfcrnB
mSuoJpbDmzGb6d5hVQQQyQaqQUIBfADro6B5dnGdLVRDfHWLozutC+Auy44kF/Nu4qo7pClb7Az3
BPBQfaMqKNmZ4ynvRPXeuY9xouA1K+p+b4ZKsMU2uGcBNl0qO/9p9ZIF6WLCEWP72snPEncTmgck
4QTL7apvmCOHAadCvNRROOX37LdA5JB1Tontf5td7l2DlO11t5wjXWN4mLnXUPBuf7KnwZWi210K
mRM2heblOcIIiYZKcyxJSuYfNBq8AjQKmHbDLCvcvYrhY3kul20syxuhEKptS6lPvh7BATkrL/L0
UxxX5hMXhsCGV/XGJ8SMZ9MfbqVBDFKPo2RDQAEbKjSnVoQAz6x/gEBjNzrg0rZzQ25TRwfnSKWL
bgVRM5vktnC6m9s68X30hpRV15ScWDoTBcUo5rlqU+d2c5eYZum/i88WX/k5YLakp/ykyfFt/SxY
njPahVFEPqKX2tiL3vf2k1F92KPC+Gyx6TCa6iEReXilutu+ZWtYWOSlWp+qOz6fERtT7IHQCxGY
FFtDTkyu/9vTlTgrrOgX0tv9MXBKIEhJfM5N69XoJH1gcRtQAoQEnDbtNm6t5k6m5gBUsXsea3zI
gVdvppSYb08gBGyA3BWYw9b+MFUvIQP9QhCxCEi/Tq6mdaPEYjWxVHUMZb4F9jI/5OEFR8vNHTD2
W9Fkco916yEh9VkSTT4rs+KwH6hT6eOxKwtKzhtkwg1tsN4GuiIMB6zBJ2c5iCS1SVdCaOMXCju0
lq7ruD+Nmv1b2+3mRh5yadBiWpQwa8QHhHJsxBWGYpXS7RCT/7/GPVnz2R+TVcPnsvGlghRr1s+T
mdeHxvAI5sYn2hyH1wHz5q0Y3fOMADOIgS2p9/ZvBR7wl6qspQPckr+G3NAn0s3dEWzcYzC1gZ3N
gzGgYv0aABHZFZJeZbcbP/wZLBFV0OWjqCB7ZPyRuyoI4JfE1oXGczisLAmM6d6ZHHjI2BzMiFzr
TCxRpmJ4FK6L1EWDxNqv1TXAF/U86oPXJdXdrkAktOWfRtvtHZEO4e6dccm+ke8+6TqlzFdxErdx
twOgwqxgNZh8wC9yeK3U9KqKl6aGiDNRa39w8gL/ldsZl5GOhLMfJpRux+YucbmqRtWQBW0Y5pKS
WSvqcK5g5XqzLTJsVLgHh4H0+CpW3EGjT+1kf/Ghg997YwFAgaAmEjNM0T6K7OGY/2Xda6xqclSD
7/dYFRNrzf7gr+H8nak7uGDOne6tLH+r6NM003dNRvnoRtN0CAH0bJVlf7CVf7UMbe0TPp/nECgv
chTRf47m7rynOBfpz0hftDF8pDn1aGEI13RI4F0ndKxXIoedq8d9kGGgwNOap+JpFPWfxCMg7eRE
I2L/q7J5+nL9YHJLrQN6UbYNRH2JAvysiyYcW0V/m0AoYaumPoDNWn7o6MWgX9N1braWE9k8OC1W
PdBmMMv3IvyaPwh/JA+hJ2/Tu+QvqwTih8wcmhnMa4B7/VH0igpavscNtzl/3Zz6rjx9c/WQX3H6
n+hqzA4NbeA7A5bx3oyID1cyeAe2bD/VYbKfGDS3fQdwSEQ1h62RxvVIeN/AlqK7pzleOmN4IQdK
OICl+JOCwrd2nS3OKPtitbUgDFASQ85SOnEzaAjLNdnp4NhQ2nLwiCfHes6OJRuKE6aTjRp9ebUS
dhFGQbkyGBIyiAVjrhx66LEdwXknvmpFHiS1szO+K3TAiPR86dcP0nd7Y6zo+sFrmC+iYu5BKUnj
8ubNxC55hWd7O6BhZchf2EfYzxl9FSseNfRFDXVA2zImeFsCyq78yrjRV3Zmvw3MMizrc9SwgrFS
SJa562dns/c5OcQt9ANh3Gqnqk9ZYGK2BbyzykyeJOqVyzK/MTD3PGGZC3E7szPE5yQmNnkW/H6s
NR3PfAsjc2A7X6JvxLUQUfeo8mHLO1kdB1eeyyoKLjLyPl2/mE+87bCPfnZpdfIte/gOZC/XmGAy
pMnyg3/teHFNCDVmpR+FguzvRhDF4rAn2FIxsrTO3OwLWD+XMachViU6JYVCk3xHB1sYO8XLoHjU
22ywMWNFyVXI2j3UQv8hKMKUyrDhuURVwgEvgB/Xx8KI9j1luafeKy5R1YpV5+PoCbRx9Pj7lrK6
CDfON3YTXWxa0fY5jMGVmFKgIiCQI2Uf+zi/VLTGhvIFo+vF5INbdcL/k1Z2hxozPM1MlnMGk7Yd
sOiUMNzowPTgVh0mulU3cAMeGUS2teGJt4zd7D5zvJtn63hFEPYlHSr/0R3SQTKc19JdlROljZGZ
MK7LeecreXV9z9wZohSAsk911rdbBt0KeeOLnRFLEns+FP2LWgy1nN8zglOXoZBfk5XFqypSvxf/
lE7J7gLMwizee8eRQzbccXWmkH1j5GZwxI6wj6zRXw1Y0tcx4A7Xmv4IiaaPnYxEa4oaIVPUIS/F
zW3ZyZ4mSRyJQ3yLOV1uZmdpZqWWxk/MH74SEuPv+E6J2N70WNR31dbo7KWDqHkJ84JkeOP8lGP1
1OtNP1eftbC7DRa/977v30iBoO9Zm7Qh9Is4cMa+9heAzE4lQO7bWVsbTpFXYUb5Pizsv0ak7+5I
f6kkRdp3KjggfvwlxTZTRWQaq5yA7tZXNTtM19njHcO1aLTXMe3lIczNn6UeofcbPsBGEUo6eyig
JCvAfmRqp83yTFg7vUtd68TDput8fcXYekQnzL6KDCajgbWJ3py6g5E2tycKp+jaYIbM0rutyxst
U+01cc07JglnLSHabz0IeRuBHe4Gs6DBlgOcQAIiXk34B89plyH2s7A9++bo7pyeQW0g9sK8Wf/x
TCdfGWk43GF0OFvjy6anbMXVfhHD+FK3pTyTt6EXV+IstQeOQJXOuIfDmjgnJg78Cb1mL2A5u9yg
jhRciVJGd08Z3DtCCehsel5rofQ2TyeH7XSgN05b8iTs4mfU0W87zYqLDk3SVEmLswSMEXN/k2wa
bo3aDIPXuIsfnHHPfp70X6OkH0EOhrfm5VThUisxLy0kq9yv9Csvkg2/Qb2VgsBAh0Z0ckZIAB3x
9S7m44fu8Bpre1e1jv+pdPRsNcZzZDGK6yRsDg30z42AJduH4itZMHTMAivL4wk4Sz4Y9ka4zdND
PTcgKqthZ8ehuS6qcd4DomY1ZPCYnZh/OAAS62p0PXEJ5fhQT4Dfv1qBCbI3SSgGEZs/o6RJxQjR
9azK3Viu/qni6oFf3796CTfR/FuOvGgdHnLrDNuQaKNfvesPNKjZXymrjkpJGkItFayyKDsX1CVt
5ehUB76PaoOfJOAwxYK5mBz1Auv8MydjiO09+cSd/FxDFqWsLqF2yb67g5PfmlbPq6Iz0JZqQmx+
m69L3tvPA5WDCms0V9KuN1W1a4ryKa9c7x7LdtxAkyrNwcHf5T0RyjSgzbsYQ2QLBtGT577hfC+j
+sjhmUo0TZVrH2WvOM/BP5tdcjDan5bHDn1psmzyPn7Fw01LUFpjtYqduz/55gOWx6HJdUS/JN+1
Ho4ZUxFpIloCAbXvUg/KHU/ceV9L7yzvBPa8D9aBvBNGHJhzmGbsyNvoy3DdnW/bF8FSnVuvIH6H
aoPkHFDa462cOV4Zek7uUURSBDsGnRTb1G6xxJeW3DTTEpq0PcInjK8siCnK8xTKZ/kaxZiWizSm
JLgYLj2QvxVhr+LA5c1DlVPgKsoMd60bMe6GLsD/LskfCNf7ayO77bTOfoyqksd0Km4yxD9bljI4
lPMNS/etUc20TUtwzLUKq1NlkC3Bx6muIBkmsCsAeEt9yysiBG7gf+qmt1eek35weseUnxnwDMj3
x+YvP1HdVjvogjafq+IcDLu/oKER5wSXTKkk395AJKAAzpR2uB1JWJhIlWtCUCe/mi89RptdXwfT
zsjz05hzhgOvf85AMu8VvAkOzrvQreCq1TDYppj8wCCh1PT9C82B7q5eiDjBpkSyg+DuErrscLhU
lCyIAhfKoL0j5Fs620x/S46Mh2CKS5qpeDULhZgd1ZSUosqgVLzzTiATLAByY1h9nkB/KW9GmQ6o
Vs7cYZ100PIyfLSEbMA9wLcIc/2zCRP7bLjdGwN4uQlZVY4duLlk54BZ2RJ6fTSQAsHOrFuW8lt2
Et2e3lSAMFwjhTJPk0G0NNdy2F15sI1b7jbJe48HQbBwl1Px1/NJmhhqpr4hbGlQsDCUeLEBzm/q
P5iPjB3eNygkE36gJPid43c5cy70UpSiyskQC+fWW/d5Xm8EKRz8fA/c2y70fDImfUXMrZtJ+GuP
p26AcJXIHU6SGXMhmbXO++F4ZbrzPSpV3cM0V++NQ8mFYh2Vd9WZ6i6aI3vEX3XwTSLxuITNVTdT
m+rRhbvKR42sAL4ip16QIgVQNEuNjfndBCT3I2Ctnp5KzCnZazqEYuPRdRnPsj3EnKuog1pBnqfq
vKCWUnDKz6r3uVuanlMQ6A49FHSF7mnidJ+jyGQRP/PlxA8/2GVzEdMFrx5+B4jX4ijDJVH+reO5
2DopOgXvk0+TQkWPfvBd3dClqNXdBmS2GlsBzaKE/WLEKVGm5EeEM/vQ26zcSsGV0EikwrTh6zR6
can9KgZHk+mTqbMrrHMb+bXuGR1izncJeyPvecj7CSTaz3GiV5WHjy/ZeJkxhL+UvuUJJyOwLM86
N1F7Y4rblEhe7UMZrb+NJyIyOK+vtSiR7p2GM1dSHgg/ADxxxcoP3WMDjBZMFWNt0AzgwWxW/4F1
DRvcqkSUNnaU2vuFMStMKTa+Mt4LRemKGLPVnJn1obXcj7DKvnRZ/RWxoXaGg8ffZZdIcB9OyEBJ
xfyL7VODekF011ZEykojfAQvdqv/LnrAa0yv5QCu8hIr9NAZbLpn6XPSq5fKDnAMiLbhbJvykrCA
zJk9GjcYLGKafrC33blgsAJtY3h1sbHz7Ku2QQuCncv2sMw+yTbkJzJEzy0nwsOANJ+oPDhyxz8P
se6vEneJqEP1mGWW7Qp3oe0A21uLdkwvjGGneiZTX/bEZ8ugc9a1k7TvqcMSq6S3ROXvQ9WGJ176
zYZatXQbFbPEkcGWTdPYx+9Ou1bIHKlFRO0hQcxt5bnTtsmjLcdUytNjOut6UTxDG3HOtd9fjRir
YgNYEGgQqSDPaOGE0Al1AMr8QPSgVMgE8U1I9ow4P7/V2uRpllEWaIxqZ+uw+TCwsq1VaOBLrhJ/
E/khvGMEZemkhFe9dj5zGcFGWvaALTTObrSHO3GX6prE5IFHZwg2Vko9LI7PP2Vhx/hvvfbaZvpb
B8y+OQDnfxm0XEb+3W6apzkYe16Vvs/RRYtrTevKIdTG22ReiyW3kpELjIhFkaupX0dyH2D1P70G
tD2HH/T3lGc9Zadn7gjz2Boua9x53MlReZuUXjbgbAk5vqzHFklAjLUPW8JlkdHQMF8HsB4m0JMK
zu7WqPn2gmPmJNkP4jBXhdKRMprtkoCtbY4fz+FcA64EepQZD3uTvDZrUwLZXXvsO/xg/37gHv2Y
PdEf3NiN7xXdpmteINQ4W0lytxmNG9awTgJdM02hXHHKOmFFW4y2SfXkBNGWxC99xSm1OflAZ7sr
+Qi0wYqLUgCJQGeglcGHIAVPC0FKtBvYW70DQWPTZJPIo8iUOFBLGa/Z8uyH2bLvWTc897AU10jh
+SFObfjfyHrcjRwZNOlvBiLjSc6lPuKzPsEwIjFLb/meLiwFPk+LS1mrD9wE8Z9pZKxG1YWwZMFP
R6t/VJLWk7kbTzyqCYaaYtzn84yOXVGmV9X51RcivlYJxL0AhCfPAEg4tBJirJHJJaYPzXJpjNfe
H0uD5gexTBGvskAFR958ddLquZo7tHYs+HNh0kqfxbexsFCgPeOiC2YDBy5gpve4QodVswxEVgX2
3K07/xo0nA1E0j7NpRWftFX95Clqn6Vl4Y5MAvoGkL9JmiOfF/abkwMlbNAdAH/uc5/qwtbIzHVP
+hpYliEvWN27Fw9oTBc290B6jNd0Z61trrrrvx+hUxor9ijr3sBTlJHkvhdUHdue2V0HKzUIv/Yb
VaEtqDrhI+hGOot8xvXSHz/r1DMOkU1hcem0vDKx1NlZeQUnBU0IgSoMW4Yam4XZIu1qJwYHqZxb
UOUmlxq3SWWWzsYpFOWgBqotN/Y+Zz986BBJuFa6V69xTw6jBXMtYAGw7CCam59ma+/cqdEvua7o
N3aoBG1wRMdxZnGzoe6XsTB3jCTWJ+aIdTFbe0wX/Qex4XibNQKVnDzFOcEJtSX7aWHCliQeokwe
4EFba5sr8+wIf4HuOt8TJc8GZc82Wx/q27FfhvYyaiNiGFyKFjg+n6poZRU34Bs+tBPuud73v8CP
PRE/yABkzJ8aZCls9m3g+HcIWAvZAe2l5OHTLy3VTDvnpm+/GXh9SqyBoXyoGIgcUBTh0HLNMRxr
ccOovDRgp252J0//PrV0Y6sUrEG+9GX3Rsd+VKQXlZQPome8WkdeIIU30JbGXo/8i5fSvx1TxM3x
9OhzHlP0c6cUdftLY/cQeCx1sE2CPAEAtPR611gcNnMSdOto+ouxDgo1DThrxZrSWnrB86UhnHoR
Po34N1Jwop1Xp6/eA8Gs4FEt7lMx7ixd4wal4+XSPi5wPxYRfeRafFdajyebWXLVa/M9WDa3Y2ts
Zev+Hik1D7BR+5X5WY/DT4vS83BpP5dLD/r4U3pvlK+3u56SdLj0mAomjhu0p/PcNlb0wdJETbV6
DY+SnRiQDzrXzaV9nSw4LzgK2WOK2bOloX2gqt3HS7LosQftaoo9abYfuADkhKEEsM/MR8p7fpNp
XjbUwA85ffA+xfAzwTS6dc0rsvWIEuizRYQ5c00T8620iB0jwvQ14XDOwgbggAdQjeFQBjYRZRyO
rcZ274vugzVHDD7SfJ7xpJoplkvGqZNwqw+ZD/O+U6CfxkSjipM1ExPZq0jA47LaR2xX08pos3e8
HxGi3Cv7rheyU08OdMmdajvgANOLpSTwdY34mcTih2j918GMzk4AMpYmYk8gNvHmnGfHxPa86wy8
GSr/CqGErXRZk1rQTHfzoNDILVUvT5edaXDKm+s5Xs+91sBQlpNjxfLTDPJb3vHUMiem+YKj1+SE
r639C2y3phgHn2jEU1y14i2BiyKpJd4RPP8ZFh7xRdul0qGxXol6dHz+SqyEqEj1OGzfmTnhHuS4
u5oEvgGVIoCo6BpIqXkjMAXsGw5+M/PEgw5MSnv0dlPNNUTa/LUIrPfEsmhFV5ViOUz8bLCJr8UO
ccMclVpxJa0Cq1xtLds+cbMFu0RN7JEXEtAcON+xeY6Wqblu0itEXHRoFtCV9uhWajeIN5+mWrpR
1X9j70yWI0eyLPsvtW6kKAaFAova2DyQZsbJOWwgdNId8zzj6/soQ6RSuhctVfvOBSUYnu7hhEFV
n75377k09iMTYqLEZ5JOIY2zsf9QzhWQX7OKEs3IYLi0Ngq0lIi1461PKCX3yupNoRZbj1G8Qu3y
t8KaSecFGSyo11U4pDdPhEAPkbMMmftl5LgSI6RSdiqufe/ep3KXDp9Vi1y2Xl6lSN27H0TfV5pA
Z5YupJJGpr8deJbrSkd9GM11gXF18Nz8svjcBtzXoEYmBgJqpn2KhXxm/INDfjcFsBlID937S/hr
ziU0TkY1dTgZG4FvWrqR3DgVTc7eL5FfoN+toD8AOX8mLWatHoHu8KZ4p36GaeEVVIAhJ8fkHhFj
3JVh/jSbZBEEGgi3YGGtPElqawlNPSbk3c+acIcOfY2qqgYBUu2BT3Y7ZAqCmMpqn5FMTQxTwnJv
nZ3ZlH8ScpTVMl66cmS8TM7uWo46P3sAQyPHEUWUxXkZWR2WCKQ9XH5GZsMuoipviY9O/ZAFDiM2
HfzGKHBNeBKoLiRCW2vhNjI0mTgnkW1uYpKuQYyQahSXiPoQDDivETK/EX8bIswn9Fz3S5U5hxCI
yjpKpL/360fHMsdftYsVKORae98yI53MUJdbhNlkgXmYqJWE7HiBQ79nTKq/gATFYq7/yR42IMy5
aXcFGXzdQKrWrC5xRfVF3K+mSY3tvWePjyi57YNl97iNMvtpog9zc3Bf32TLCIp5U+0n0X3KeGsP
nHiiOWFbdxXd02GxzMdpRJTULDmJKCVl1+DKGKF0ePRj97el0CCgvrgXPML1OGKMRTmz4IapTOuB
e9qW2GSd8ORcknp5iNV4pxoyUmLc+uhbYHEqMPYLsV14wF3IwVp56HP8YI1d42q8U2F4XbgdrRE8
NHdZwJA6z9XNDuyZxLdA3sk9YakndFNbBfdkr0ba7kOz9OsBvsEBwTKZqvIscSDvWvWZUvydwHkc
yqJAFrh21EhyGoHKXlC/mgSb5WEfHrOl/8rN4l4JMnJMYrVmpM0HxkLpRQKnZivibQexxObX5+Zt
iRjsMjU/NK3THH3qTFXkMbOK3NJtUg7vsjjTMhGnrKyHS5B6OW8WXhOAV+Pea5N65y32yR9s/2KL
Xr+nxNo2CEWiZUIpkIyb1ArFOsps72z4ol9Ntqc2E+YLGH+zvXXMgk4gIsg5JGyrnQzo+bMct9Kz
lsMEq7IQSXr0OOtKqcyV69bxne/TGWNFBwdD9J+u1Rxa1IJXs7cYEizmPcQDsRukuQeLSKNaMxvS
EclSYapj4/rUxomW17f9oXAt68Rb1pzAi4l2qu5S2P+1HG7QhJprllZi3dI5IMgFax2XLHKCoNGu
Izu27/xFPbptW10qHWy+KHU381O/xPSBbFvAIRLKXy9ET9PKQwCDN8qPX0Oyzi4ua5id3s225MIy
zEMUVDledBts870oWnPHsO8pSrr5Ujkhs+qAe0Nn5/7KLXCE8RzO5tydotrMN6Xje5fUgs47YOQG
m1WzTD2yQqbqCV4YDh9f7XKnZUXZCcl3Wbwb4qAAB23F7MaGefTKkUhZL0IdFDw4SBswb6tXj/jt
k+UW92VStc+lECxZtbw6c8+ugcJx25sLLTRtLoxyhmdhVPW7nuryXGNT9RbXP0y2/yWksF9yf7n6
ROD9jluGhYnYeMrWAOvEuQe7wvgnG0ntGatwW4bF+8xJZgNs9+mKLzJ/Y+D8ltppuRNVvouKGaRY
D4AN/1ik65+/qqFP6UXhrSNdDkFff4OJQw9JEQCC/CLYgCAAaESmKPQbtcGvmGIn6rljKRxVDnju
dmE0n075L4obSQpZ18PWgQjZjYZ4xCGZ03xSPQ4pXKnDuvRoEMZzdOck87yHCzVkvruqiBlNi47E
t26aDw5XrKwlW6iNUV7Zzq4yCDrBPzQW1IdjbG9qYz+45i2c6/6ucSD7FdNwX/rDr9FJnPVobYYy
ZXMjI5vNR6yGNvuMXFucrWM0w/FkAoUgARUpIavYxYCxkN7aJPKraSfv4EcYHcUv28w2Ubo4h8pJ
XKLa8jOis+J92zph8srSJfrjk5DR9MMjtolcdniq1mg9yUQ5W6uBwpnPwloT3hTcDMHcrrHYTQvT
dA4dy7cP7IgKpB+PVBDPobRSZCt9dtcEubxLlqLkipW1+yQJiUKZ5vIxzd7M+JdByzNitvJoieZ3
2EBoxlzn8uo7q3Hxhu3kOu6WAiLZO4WjkSFYnoocHFY7R2AR9KkFf5IapqNOTOgUcokqqru+V9zb
y5ZoF0RmaxsRUDr61gW88daO+vnUhMsegtO47srZPCJJIo4kPMkSCAAhEjeRQqNkImak/TVc+ugR
qhTuoConA9H3UPzFzCVwhuiJ1+XnnzztFuGOmpCE055N7SRhMPaB2DLe2zNtj665V0iLc8wngP2H
Jw87ioctJdf+FNpT72Dt8lOjvSuBdrEE2FnCMbgAO95iCcDtVKnhioKSq+5U9LfO+h1pV0yg/TGx
dspE2jPTavdMoX00MBvQ3ecE42iPDSOj6kaHhluCduA02ovTaVdOHhkvzNjlBpJCcxix7iwlpmxi
drU+b7qLeIjSQQMZmNQ72vmTYQFqtRcowBQ0aHeQrX1CIeGKDK7i4t6x1BvWegh+ktphLOp9RzIi
qbTeZ6zVN7h0XsMSN5LClhRof1KjnUq29iw5BRjwLLXUKdFfRj+F5hJaTws+10upLU8RzI12cJCn
490zR4vQHExSI2YpnL7NzdT+KQcjVaIdVb72VhXaZdUhk5Nl+mLThlnl2onl/XiytDsLbgt3AO3Y
MrFuxf3obS3MXBJT16jdXeQIfLja79WSSk8C+5a8dAKLY++t1d6wieJf8UenmMZ6zGONdpHF2k8m
tbPMitJznmuwkHadBdjPGG3GzA+Wp04704ZG0q/ALSgwrU0R2MEY0RaRQD29REAtC5sePrcgs8Wq
EPzt42FmXtpuea+MlN2WYJNHoO7RpzkxSGMSnGGjg2wCqkQ76wbtsRMohIQBRJN9/TBhw0Pxjh+P
nCDtz2u1Uy/Vnj3aPMSTaR8fW87aq3H2jdrjZ7ZPXLTSZw/zX//jAtR+QGS7KGGwCBraK5jgpOgN
3IOL9hHSNRtu3NWfGMgkjw5mQzaA9hho/yHaJvGG/w+Yv3YnDqP5txRFcUoD681AdOCtIFjEmzCB
bunHIt0RrImveqq3JeZHQ7sgbe2HpH6NdzEWSVt7JdFVsO9jn4y0j5LROap87a2sMVnW2m0ZEqwt
tP9SChVv7SbFnKwZLCPt9JIZkRMP5dbCwFlGODkDHhXoRGSHieER0agdn/A2SOizcIFK7KBGhC+0
0g5RTlqWLZ5RXJ3mjfm2BbACR2mhvaWxdpmGCX7T9Md66p8H7USt1FdmBxNYirm+p63AO0Opt3IX
LRDCyjpjaV20t5WGApu/9ruaOBEc7YAdtReWjexWVrhjM8SoWhlVYJuFu5A8ddpJm2lUfBR+jU56
zIco33UVIYrAeLde99bnXXZ0W4+6lfB6a4RtPNdgIDCLkGg+LwwEQRr4xkR8R8eWkBrEh9vVESLp
a+sbyAZ0Lq3xYS3dx1DVLcUaLpYwVPk6tr8dg4APn3k8sQ5FyYxbq1hSa37otfc4Tn5FWJHr4d7U
zmTmfFDMtFu5SguGR03UPFQmN5PMdSGCumRu5M14TG3mQt0nYaCgyY0Ampt2zmsOi+wRM04h8tqR
ugF+5UAzlmwSAo48S3TPcgHzEIbOcOa97MDTQaOVjlXvoPyNjt9rx/yHtBmM2KlqTgKnhSYEydbl
4uGTw0ggE0mnAymALtgBgnRgJ25Gmu7AaSZ7k8XTQGeB2xpceAaVLjpptOT4F7MPWFws33FZ2cMY
bTL3BlfqmM8GgoJmHRA71VBbW8WJweYv6UzP9TSgqe5pshIbUkATgtF0YWz73AQZAovhO838U5on
6HNDoFgW6Ve0EPnPBcZHHHfniUTMtMGOkOfIx1q8cWvCV57HngEfc/t8uyw11OTKc69NAU2BodVW
IOikRYY0XU/jDnWABiYgOonLTY5tjWBvpqP2cDzPWfxmKLkfi3sRVC6SbHHC+WlheQGkPdkdskya
x6B2sKfzI1v+VvVj9IIFpp7j26SGHV7hU5KVD1kyIJU3bCZ6s3oC+XgqEU9DABs3xiDtu9YjAMkR
y7zh9iwvFR6x2PGqx9pp6csRTPnbavHQJY6zhw9g75eUwAxsTc5aavGs5TT91UdvlVPFT30xHdMB
vElWRxeFcEdnjC47zzbDy4S5voQxRECm4sciDQf09XL0rJmrxSSe7ZF9kmMPDI0TxyuTAPax741t
40YHpJ8tgtZMnFzbOeY47i8uyXdw44J3rzNXUb6BsygRwRjlsz1Um4VwgbUCIgMHxmzvl75p7wuf
gUs6m7+RGFFqtqDEe3t49+OoX9UqjE+eWX0Erd9uup5aL0PuihllzOCM1DAch2fBFfJc0uQ4lm7+
GeKCp28xvqN/oqNelQ1xgRxdDDHfY5Rbd8B2Icc4AzO5MHz4+cLnz18rld8+/1u3Drh69qMjzAX3
Uvh3OU687ZSFxiYhJPhAENm6R+m15dIwvyZL+c4xsJvycvolpTz5VGXnMYu4CgqHpIjyqbLQgkST
eQ0YIaYIWy9o4q0VBkb73rdokHvLyPiYnPSdMSanPgvzq0ELYsfZfJi7QbcZwD8tUazTFkIgvbUs
qSKwWsutkpBPHaeipxRizUACadJ8RSe5eM20n9rw2e+Fs2EoazxZsieyahqa/Yi74aYINaFzG6D8
l1Z5kG2KpU2P6q2l3o4pGwSSvnezlSNKDh0cWopZG7XV3URs9d3U0blLFwJfjLHr79wFJ9AwxaT8
jacI0x4xtt01y+zvYbbc+0wAWaW7V2wM0OaCIRcNfAMUdJ++53XTPrTcu117yW9WxnQmHzq88356
nV/tyD3iOVOfpmRK5cAydyncjgS+xI95cZ9JMV1TMsaCOQmOWUrWBhk34V3RKtqwUrs5jEyxh9Ad
8AMtuBujfjvMcjqTJ4EYBbEmI+bl0i3GciKy8snri2rvmn6+E25GNGhc+avBaWFXk4KKNNHeN3G8
KzGpHkMikfUObMbmsxWUCiQqYy+viLqdlUV/mPPcvCJ0j5mpyCaplt/snLzy0A95VLRUB5vDGAO3
ZUHroG2LVj8BcFccBixpz/A5FJ9Gu5FaWdZWPEZfuSh0VCPuPOETSuDKo4nz7PbzBW3du0t6F1te
NG0abCV0kvk2lqN7qI2UPnqynAoZR+TNt1fkQfOZOzstKv/LWiqkEHZL9UXS9zlxUAuVoBDnzHmY
KobMC5ipbPC+8r4zALE0vzqFp5QL2tWxc4Wvf5hQJTnZPk78D/LerM+s/x2R3wqTLHvtcL+h5mf5
WACO3ibkNZFjzx9mhnVRgI9JZcQw2KGubYfsLm0BukgfSyaDblnQdDcjSpbIzadL5tXOSbuSlibJ
LkZol9s45/orso5gWkCZqcNHbUxUvknj7CuPikjJ+H6mal4bTQPYwaRX199kD7Mfc8uxUO+51eIM
DHsCnMV31C9oRYuYO0Fx7JwMmjclI/4zxYCZKPP4WrSoLoDiBiSBkh6RRt3eiGlpOYqAvNnt9jjR
8vWU/iVYZ28Vc7qhZmq3FXtgiZrd5lJNEleyZe7+6dQKmnku/pJItzfG52gMb8GIhsnVHpoBs79R
JeGtbxzjOhphdD/JACEhuemSv/CKPEs6oBKIUyIO0nA/GuEYWBLJ+hMIaHuv+vjp0iD0Gu6jtL6h
MpgPJDq4FJTm1Y/CGO7iqyFaZKo+WNBSdu8BNWUTsX+zCgpiOWosbhGOhDSBnEDWlhsY715OS3nB
ao792eO0Ni0HnV+LGwZ8PeThJoGi4D7bQROeGMlR+maSnrcdeBcHpBQtLHhcHdMtJ9mVhIpvEHHS
E2Va3wSN2OT4xHZl6BT3YQl7MbbyY51j8O6aZrrFI3sP6jKittCfEGFEogARoUdzIlKZ1h7kxqDI
jlXNSKpORbjNqpHMUvCaroHqFRXararAINekh1T5UK+NOnhbAiRndSjB5ZMoz8PZDgaDeqvA/xK0
v1Qaf4O5RrUZOQTXcdVFSKBvH9DPota9AzqjAadg4ntlP9IYaLcJDD/IGX8He3zrm6Nhek+E3HGU
2/MTDF8wRVHwJdHuqokOC53MaiNSfp0ch/uxXY5ZNpxNNNfhtTMc0IY6fWH0ZqQhRGleUe2Pe5/U
da3O4CQIKcN6W7yHFT9iRawDrRSgnAGRaiVphjwXk78ymtDYHYHEwGtdz37yZI4MPEhh6gafLPRk
QpikHYD5SKeyaduHMdkN/fQY+83vrHf/5Mn4Gip0CFGMnr4D7FoiRNM0Ei+/xsKlO+BZ5rogMbQH
EEfkCfuRuXwTb7AnFPBvkBDpg/jhVaBzI4H0ItrhzhfKZPeJH4dgSbf1WIz7EdIZ+DkWTEkYVgCx
nnhyzCgUlg62qb1+BmLgxyrViJrYVUQNBvDak0b/GNFfs9LAPGYizTiM57AAQUkELZOH4DISkL7t
OuqksUy8lZoNhctkJUJ+u0J5D6afbCKgV+XRmOttYtVbFfcGNBaGdeWkvsdUcr+olpOxZApBdupu
YdieCyd58Z2xoIPNVMgzsuLUAbAFjE8rm5DVja24lDYqzI+pNUpm6PVbA0pKQLTukjrcTkECEZrE
1pJeBKBF7nRJVG3YI+HAWTtFQk01PREbOvnYpew5GrgApAgTU4Pyi/Ip94gNSav+vjX/OgUeW9RG
YmPmDZzKJLzmafjt6tC5LJJfXanQr3jYQN2cz2hwaMT7qO7GaH4SYSJ53eynrikQKHMKWiW5B9wk
dGyWy1bpl9fSe86b7JeMecssvQp6N/4ezQDVmYWQmFbJxPqhy0g3qqPJwP4IzufbmeNnZLTYXybs
tv1UIIutr0zkfgNvEpu27nMiapn89CRMtc4TiuD8GPzQ9YvsA6/Vo9f44pC273Q/oIkjagZnl07o
4yC/xMIkCzYRgPmLqwX7NALZcrDJg17bWCmQ45qvADJwQC9cqMKivRk0dTfYczH3emayskI6MJ40
rpEYL5Umhiuqo+1s0F62GGr73ETWfLbwhDhQJyEOHfT9OXyb8fuu/UD3b4aJ6VWkiM5ayDrOu30f
hXyWKWo+Rit3NAa3lS/BRMXwDCUHx5r2FgOqlQycFy9Jvqa6YJEV9ckbqXlZk9fA6L6MoHhW+uMr
yRltp769du5fYniJ+py8fOuhc4zkUq8LE8tQDqawjhqaVgE7mUNuSmXL+yVgXCkUtKy2EBtVP4RT
Wz07o3u/wItc/Jw8Th9wWPBuWK64q2uaz6gD/P3YRPdG7qqzSXcst4nrKvPTkJcJRRu2wDxNrlkV
nlACyo0wS6igZlZtuRhhTql2gc3rIYUjDijl1kIxv8UN0W65SW+NJEK8T1GkUG2ZvrHOe7mvmzLc
StUhSIQ8UaS4fbHdg9YInGVDtsU3nTSGOH97sj5yBEu7rveQhFTuY4G7YK1oiKycTu1alChbR/B2
VE2+nUPmXqyTYod9Z1VT9q6YOSCBaUzyyNx2NY0V0nQrfkO+G8Gf454vQvdhnBUxraQMplOlmxOg
fCfYQXmcoFit6BMUDbOxmBXe+4jCgrY7hxXTkrn1iDt2edLU1lx/OlDzdnSIZlhFWEY29sI5S8tw
3VtCHjAnNmthEaMVEP2MvBIxR9FpyjQhaZNHVIfdGb/6mr2esWO6l540dxyE9cktHmPmRLu4SdB3
ieSF2bcWiWDtAZM0rWrTb2HUxQ4iR/dx8IsD8h7a+IqTzya7CucdNvToO5KGQ6ssvI1T9MWjEJuU
DRDKM/LWMAGgWgd0UCsX5YdeNE3e/zbLcU/Wpl8gJDaTWcv2g4V2XvRQhxyRSw0e0oaXMlleul/G
fkLUbUOFoOvamc028s9OH7kPcOU4pUi3TcseyblrzNRcpGh7XSKZfW+jvP7o3N6+Ua7u5lJKKmGJ
7gpfceVWqLqxpu+9st0r3yCtAMsHUtS7bLDeDVrj+4GidJX608bD7TUP5RE9ydPoMiP+CWibCbQC
OFFR7tjeKRXOL3I8Poyq2eHVGXh16k8vCl7AyNhH27Q/e+nfJmKg1p5e7j+vs36vIQ9Ha0c2w653
dX0bzitm2y045H3CVUpfbml3YlQjRk6+UoK+R3H81Yjke5k42XOQx5vkZfH7e93JpJhysRaBtlxH
C2eoJHEResZS+7gWW6SM9Jqor6FBtjx1RWZEQfTcVI9vk+kh6QJAG4yjQ2cmJHLOFk/cR4lZNYsN
Ut5w6/d8+IR3nOhNvRsF568TMbnzp8lDY7QUuwLFgT9072UwvU0Rjou6Cv5YQY/hwmbaEFb8lWvm
b6u+rve8Jv4GPUQ1R4SoYrVXC+DEecSSBBcCeoBD1dsDRwiJbl/LmNe6q9HwZ2nOqBzvIZwfbHek
mt9G7Lk151A3oSpu+pj3jd8Cgc9bi1o8/9QETGmJRNFX18bnWOFOTdEm+aMyyfpTHZ5cVBemR/RO
SPsmzFiHqWE8TiZlr48EvCvcaU/znsz7Bt3o4hKj4gmXYyHjaYUM5lZ2hvVgO/whakDs294JkWnM
+59TuYxmwmAayBgzUo6lCPYYTpO1WdrPhlfeoweitJTk51D5Vgx1fk7HMB/ocbsU+zS55da0mo/W
i/hc2R5yCj1AHKd5IvBGINCJ4/w7DiKOQUrFIWYzMlvxARFhb6K78Hsbkx+jkJ+HYQfBN5fSn3PZ
SBrFIt/4gGG2oWcx2KZEKz0IGEwLjympZ1GqZcjT0qwNOb1ZxngvesIMEpFtejkY96nDfrS02Ht1
rWuwfUT1jIyKfalJxJs7ccj3kcXsgRt6dZhc/DGBGxq7nxu5NXTBXZeZ15/vkBLBA6DQBdWOE2Rq
d6CP5Qq6OqzMnW3pdKWuW/dzfQpqUmEMk/9mIMfnmVSHf+q8Ge6iL5fqSMsWVaZCkSjLnVdXfCgk
L67Nqn9Ml+JG6tY3qmtgK7lx7CM6KjCBOHQYSWOLJ5qSkDsoIOQMYYJbNSPRpVSYyby8LY1gmNCU
55EiciNDuh1xcaw9XN+xzZJoSTbd9fKYcDIzgWCXR27GxT9q6XXyeBxd1eE9JwbWSTlDSoSEQhlX
wNTfhsnmROIK3VCTYbOBeww7Jy4gVSu0l+xx658SLxXiCDUT6z9ibyDK6ETslCFgg17PLkC5FYI0
0XRN6YuuDocDjACCO0Ew1t4etq4Mh54UwOktrfCb4LbfDg4rtXMePH8C5oNYlPuqsWkFt4eOG0HR
hGQtFd0eQci3I2u19l/ccHkLI8qQPGCjmkP/EbvrNYI90vcleeoo8iaLOru3ddkfMFeFWg5191cC
sin16BYQTSc948muqdsNSekiI56NTL2ziU2yG6lxYT5Fa3TatBHtR1bHpQPpsrUwI3EyH+eKZj6K
u00LOAK5FWJ/isKdKL1yYyQ5Az5fPdYyc/Tld2JjTPwbWQle4WbHPE0/QrM/MXR+Kytq+XAE41PK
aBcaMRDXiWgmdkdP8iJ0zS0dIeYOdOA3jf1O6l7ERGs1zAPd04aC3PCSb4MUpkaxCgKK2p/1RV7l
ik7HGbAtNgQcPnTYtnpJSOpGYH3TS5ugK3c8Qsq6O7xsvCd+z4fc8dwGi8M0JoYSOSE9iWY45JH7
1aZU1svY3cSo20kRL21Wxd8/J2xt8BSYvEOVkLqunmo4KcPypSqyF9hDERVSHmKRg8z85OcDdXrF
40VHyHWvYFOEu/VNowaEAFb4auC4LFrG1UOJIGZ2OM483ob1VLLTDBAZV/jcDYZaa85dnh9ZpkQ7
WTs3HnC05R5nhL5pNilAAZitaLtNmyJTobWwSffTRXGXxpeyJrdk7PK/OX1WBJ+gxoF0c6D5OEE8
AHQrZhi5M79VvjoHjnOpLcrzRilSAJgcgZKn8OCXh8VptrYXP8eywKTQv4GhuAsAMmqE25/CJ/yP
oEQ63gwP83A6Jbxt3BsG9KYUV6Ba2q2T5zsjAkSD2ApwHG3kbQkpySE6ZjW6TAfEWNCYx1E3D8vL
RD4yaav3aZ5/yk7QMS8YZaLMm559eYkHSd4jG+F2DKNP5fM2wglFTIqB6iDTdMtL9FUQM7JqUvIN
Cnxmxcxq8kd57rvsaXF4rYYYHhSZLu4/V9aUqyR9GA999phe6ml5ySHLrZaaw7kKZlzFMCfWnBWA
SgCMBljH7HSAX4/7cTv1Aoj3ZFtXrNicmtyIWayvuSxp7o5E3keOHA5GNIhLWJOylS6/PGn5m4Yp
F3ZIrtOiis6sqn/qD+Xx3NE/kkD0t7HP7H4p0lvk/8lqkvywdpVRSFhHUjN2kdssx6nCBUQ4BO6w
NjI2mWj4Vqh2P8d8CGPg/UJjMHEAzE+y0fPfWe2WJRlIDngWI7fb3Ct4hm0Hx2iAN1Xbf2svTCFR
sDfF1m8AfSwubHx0z45xDO/cqvpnDCj+Y0CBRaz2188hReOAj7SfC5quikExbSkHGUADHk2NX62n
xGEqBbW+UH8Qet2znPsdsJFVave0wmKDdKex2SDvo4pwuDJBR2dMQ4rFHkvwSxUbJvuIZW1bLl3r
WHnTMW5a3rmqQvdpOuYTKQdcOE2otiFWoVjUDF05l5o+9/aGkffnnkgfSPDNNTTZyVBp7aemie9V
MLPbWxz6SjnOlrabT1YDgQ/eyDGfEVLLYCoPd11Dq2eUDSPxBGPlNCn4a5Znbhn3pheLGyFZS/v/
z+b877A5TazslrKBWf4/8Jx/WOHZ5/x/wDn//Rv/4XP61r+UFJbtguC0bOG4/JHjn7b7z//w/H/B
qnVdhgiou/75laIEnvGf/2G5/6IGBOrpK8+1levL/+JzWhJ0p5CmDxIGbJvy1f+Ez6mc/wvPSTkL
0dWWwnc9hz/M8cB3fn2SOhq2wED/F2F2nSdz5ZIh6T83WZyghRpIUSkYEk814i8rhdBRd/XfauhR
BHtdeJsrE58UgkHScYiFBKrmlM2yxirfEHJAeRP65gClrYt2YJzoEqaxd78M9kdjC6gmqNqBTt7F
8cxYrZ2f+yWTl3phuh7QW2aHZUrAo5ygI43v9Oq5EGehOhmJdBF2YchJQV5DOU/yo1qGTd4xzk6L
8NERsbwOPRQ9t2Si6i+Y/TDFlSWe215OgIYayMkBiqCG+MRnz80KghJc51wthfvaBoS09123iVri
GZiGPvmC6ErVtnh0E4A6GAdxhE/4agzvE6PVdHWEKW+mF7q3sKDMWdzoF1P69hyTH7rvaFvfiwW9
68nmvMRISN0jtHLSRSSxU6klLoIBMCYl6D4/39bsDSAaCwYXWqHZ9dPWDacQOc/QP2J9TIMc03o/
OTSRW//mRPZX7G2brHS+yj4iFwi1182N570J539DUEMOwYmSIx/xKmST+OuUsDR7KkpPpHcQwLYg
pi6AaZJj3cOiXGznt6jc3zJYvmewwA5WX3RmdKLTVyNCyIuA5Q33yGOHGveoIvEVzwznlN3QPagv
ddWER4y4YE5IYDYFzIq68B7HZcrWS/rqd4/BkmwSvNEK2SjKOuOQdTbJ0ooc5GyKGPsw3lwzZAPd
6CXXkBQWJjAnmTNzXpLYfeD/9BI3cwS6qfYususZJbRQXSBlE/lLDBJBZufZjWA9JCn34VBOvDGU
NahyZibpfqiTf9UuaB/fmmRSv9IIQb3jMgv2xhMde12rYmUwmumv0sw4YEhIe6mSmvHVKGhxGa44
YuF68Rp+wfuabbiAs4iandLuvtbH+VAZxTGwwUjWtuBiXXV3HbZENOVFe8xXmG1dkmqMBUtlEK9H
v8lOZYGYL0ZXXzbDcux0LiqSCwigiEAHczoLSRt/gMTZ8LolSb9JUi6946dl6aKSNocBxo5ijKhT
ggEwGfRLcKvh2TDmaT0sK4Rs5FLdpnUX5/kjMQfcYDvzYMXWcnL+68u/v2XQmx65nq99LkNnAKfM
RMKajm9V2xXDu1A8WqMJBLVH8xIQdDv8XYgSfa+zUBycyQf/XT9Y3SAfhkEPuCLQCOOExDhuhXVn
F1l+JNr7zl7qAtav/WnGY/iHRU1ilS0+/DQiJ6SyiEdoF2OFFQKbRklAgwhkv2kyV7ykTU2poLqP
PBjtSy3ZtqremJ5HeOFY71T7OYkcXk2HWzfIn1obYKNRjQLcTJRdTAf42YARKu27V3BoNRJsP14B
RxuODg6gY5M1HxnS2A+jdr7gIzbXHneOcmX7mGRMriWnwMlekCxPspsPdeM9RGRsPGHF/kqMuT1I
Zf11bbewV4td16vAmAGpZBF/QQ9bgl/uqt60jkNlDyeMIuhw33Du5FhyskGi90O5OFXJH7B/5OcW
NNobcml+vpMY7c9uOeuRU+DiZFQ1Qs+sgdm4d8nOuVXmbK4ykuOfR9987wd/G/aV/coEmOaAWcz7
TnbL/STkd+maBBFXMGpxZGFdAuVzwsIfQZDA8HD6+f7fX37+HTO2eAW5NTzM3GVubce3wmoiaA02
USmtCp+hc9HyQVtGaNOwibn2XH5ki0uL9MvBqAqQo8DT3Ze8xRZX7oyxc+24u77wX/qY9DlPIUsN
Tes5cMe1KkmiBBzYbvEc5aQT01x0irk/z9Ki1xJT/Mz5uCbWor8Qro6Lv3btfc0Mc+sTfbNj7rzh
KjG8I19ERp9Xn7VdjttJJdEJWdn03PvuDaCrODpD7OyDpryri7h+YX3kx3zKv4euIaLKg99UWONx
ImWx0CHLTWhgfviVl81DGw3q4vv9H2PO1anoSCDArUTapi+nQ6rC+XUYUiRbiBbNfu525MCbhgy3
5NWbK3xI5TZ/t1RsvaAct09RF+7CTD3N3QguJrdf2i6kjV6yEwNk2dkufecKh81uyhoaKpV9DJB4
GVxggWqZx9rSPun/zd6ZNDduZVn4r3T0HhkYHvCALQnOpCRqljYIpQbM8/AA/Pr+4HJ0uTo6Kqr2
5UXaDlvKFAkC7557zne8luBnIcuV7bIFAGtKFSZWOcFmfRJ9trbEp5gqaBQ1D92iIlVK80BwxHZK
TK88TwON6RSIA+lZUDKy13GlEafsZ5f0Fr4QMFEgGh14lyaW0L1t2BFVwh2oB57wO1gdK6xnLW2P
OVKHBx+FDvL8wqWGc0rWt0R4jPs4m/26wzLYclffaDCXIfPo+Mb+9sukiJnPrXzIC/shqZzx0pZq
vEyFxBTQAJKBfEHczMEBLXVdIwhESGBga4Tq39EfXXd3AS6QTif9XQTTeaqoRaJleDgHbjnCrdLx
cyx0Id40vIPadO7VvI4YVnE0cruepvqHRDNrN3v0dctrwBBTD6McvcSdkLxqAEgPaczTD5lmiKN4
63X1odNnsRka91aV7gBniFVrdnIz0/K1yV6OVtVH0tuPaVvTWTUv8Kihfe8KChxGeGsdxhtSGsVd
yGZsU08tag+5JG8ks0yTDqr5rWz156g04IImbMZsyytuDEwmDDH5uqvwR7UFA28IYOHgaNqAYCji
9egwxBgWxVNpClEq4WaSBAGdd6lqfYsGlaMHHtaoa9S7+mya2dULyjXQEeorYvy2Zm+gJkzhRgMS
UYxuskPXTHbVyBia0r+tzSwNge9Oi5UraKA4TQHSDsPajqUkyRjbKJgZE7Ht5GRcpiH70DyvxaCI
Z9gIBqwHVXCpMHkDFscn40yAODI6WPT5Az6oA73BatdidJ1VC44HDg3xrASCymEqhDqJBNg2z0rE
jlm/05b4pc3m21dDeOx0lwsf8MtWFj3sJJNaC4N+75by3Xwyl6bZ/DS05Us7mAGQD9IxZaQ1x2LA
jFW4N5MdzVvGOBoc5sovJCG6KI62hSUubjmVO8c0Nqzb3m1WIABQ0sG3cVxR48jbXmFRVoY697Mg
8mBEV7q/Zva9p8ak0DrvR1ofOpJOUWZszJqBzg3Q13ENJxHfNQN4udORPLKqjg8ZzWKYPQlCuEn4
bOFZMUeSL4zvt2XULTwR+dLYcX8d+43mNc+mam8c4MmQlQDJ1WwwGM+9rdU68YmP31sV4ktEiTuU
UaQdNbh2flvVJHtnTirJRFFQa9GcjKWZNtwQzrub7vEedns3VA1H6pnQaBM8ae0C4xiiEIFBrmvL
2ZuCFkhi4QB1W9fjrr0hSqLWixZVL+h3u65NDMKSHEMmviPCBQe9n5O7ep4q7nfYQLw3JxtuVTaA
dzHH98o45Y4NOWLaJ+lcbQx3eK76osdYMzxwxFWI6C2BQQCbcYHG0xpRtBGt8W7bIYrPZGVI8tAR
I5fDv6XZnLdxLRfFgHSnYd+lndgptS35jWOlCHG3EWX0mBepus+xcoMITCucAh7+A4cFX68YB6py
cYaLY8bSpTGbtzoiZF22YHu1TJzrOXtubH3jNrwxHHGeI0HfJW2iWZlMD7Hp0EsjuiVYWvr/mdb/
xWldl6b3z8s04rlsPvL//q/vP77jUk7BKe3PL/tzVrd+CUsCT9ctHlmOydT9t1GdIZ7so2sJKaVr
mdD5/16lIfga4Lb8ZTGWg+j4+6hu/GJ8ZErXXdfgax3n3xnVDcNaZvG/VGm4S2umZeEYZiThj2iK
f5zVLQ9dCavmsGcwe64c/dmM+/HgzeqgBLMJYMuQ+ykoe7rLPEFx4xzTR4y7qg20Rx1MDuIfrhhY
FbiEToGH7pYr6p+b8V1NNc32E+jw1HyrW1vuc29r0JvjG5LteupMt/XIU9fk8JgIODahkRGByvWj
1qGOeqS6tgGGT6YaZq5EhRx6i5Eunf4TINw5tzXOOiTkYaW4W8XZuzF8yCj8oW1Eww5jaRjH7zWb
nV0eG/jKnUueRVczFQdi5YL0uP7pUPRtNvFbNQB5JOsZr+N2SYyA+R1bl9IjhxN03gXjSscKDgCQ
z3ekELv79DyK5J2cwetsDMyaLWl+NWH9arDo+XpOjzqv9ga83aeYwfz1bqD2s3R/1/Z4Tj12UjjJ
55MHZyvQh2qrTIVTTVm3ThZ8SyM6THp7l0+P6USvsxkQeonsJ9rDscBDLVk7Em4eWfOyo2oM2jrd
JRU2OuvL0PnTxAqPc22+dwmwv7ZtmN9urbauN05js4VpONPSX8DMjktI0+snTvvrXJPPuu5Fvlt7
X0YHlNpmO6g7sMi8aaTUdtoPSAQUqGncPa03EmsvXqK/JcKYVjnz0jpQF0vmJwUyPXKbc9i2VyOQ
93bCAfVDb2mDsyoLSg7pxZKzeqcPUFwc88wOyACglZ/aVFwDjPq7oXmIpnxildO9AAg/UvP5Xaft
tIkY4waeqGyq689QQSws2fh0DS1z+tS8mp6gQgKxPuw5qC5nNae61l70VYH2X4/dTGArMF4GSr8j
AizkMdA0aglFIR43o9bp16HRb0MQkLAmbL+zATZ0kKj8qamIMsbDJ2STW87C1TbOqSHMmO4BHVBj
NQtS+aVrrDFnxQR1vLNBp+eqsgI65sDNRwkuZVvcB2Py2QSBtrMS86bn74EImlOyyNVNL3eJ3h9d
2d6gtngrht5w3ZNRWlXaE/E6JIio+SmsGjeSHZxrFW9p/rshy2puwhIQfbidhvZKKchKm07S6169
FlxdmHbUjysuoLY52w6ILNo/kgaLjsW2sfIa6iTNK5I87hPTemQceI6W+J9+rkSQA65foIhTcte6
r9ow+2QW95YRv8YxNIjGNrstkGC6SOryapC/8V2ohyutBJOfTL4SYK8USWYVVB/0n14CimdWZMKf
sODjnebSqI0FJOXUu6TheEAftlxT4wyZLwAcWHghRw3+O70l9YCFIhifpvwHjehLieB3Nle3dHp8
06z7wI4ZNip7sULOW88lCKQK5kNqLvap6Yp14s4gShgOxDA/N+GDJYQ6QB8ifSbYSWUjMlo0XpMC
buwQwM9OPQC/BMRcjW25NifbHAZQnqdvU1rGSxEDK2H8TeqHHFSxiWdSiNTDcqzVe2zWuMmDtrkv
NcSdTN9HgIJ8SurH/Sy+nQEOhrMk6AAra81w1mPYEcyWpd9D0VNtB2fDSzhR2T+UmwHPvihSJb9n
MhQ4nDw8wpAdqOz0dlZ+0iLWruTln3qbV17H58KcmtNXWbI+G2O4Gcm9M/PhGbT6MtXynKVYuEB9
KHN6Vp34mNO3NrVvJ2tpRwH1STGKbxvz/fKpm7m3r+oO1OZkGvPKKxYXnBWhYgz3uaSXcopJGQky
Pqp3jyIZUGtzh/LppciFKXBlYTnD7R0cyiJ+ECFbanLYnGUxeenDc6p8LLuLv3kpViqNdNuYfmmo
HwXJtctMY4d3dr6jZsQNSf9g1IUgNaBUlXJG7utQ5Ch9AWswJhtHNcseP/iaQ0mt5oLDC8VjKHlG
aW1fHUXR7LQKb0gHxsOPovdmbj7YaN6Qq8fPbMibPqYKAY7jivY/UlxJe4PEzdhbR/k6sbONMHmb
piji9ukk2HjcQwc5cxXB9NiaZfWITsf+PbgCx+amBL7BiQ1zq0f1q5iVH0KbgMeOncgZlsjlhwyj
epuSx5gLWH/sT62N3teP3qTqQ+Vot0QYrnYU/Qw9VjA3OqrJo3aUTZtfi5h7ljYbvoAnekoh8Iyd
Sf1lqtOJWA20XwgbNIz1AqLz0M2AfTUWkeT5Z1hsXOLfkq4uFmMGxlQBMM/uoOc14ZWYOqilHh1k
yOTOzWFWLcCfZbVsFM9Zk6V+V5Ngslz1KRxQjws+0eZ+UpidQCUD4WUvGRXAoHjCpNHcVqZt3WB3
z8rZvqdatmUydp9xKd7pQ2Y8TK4c1lE9zNthTPojJ6LT4KX1b6E30B+XmkvPRd6AE5F7BbxkhFej
cincEwNPcEdVm0qbc1bzHq+4Y6jj6GRL4SntR5Y0No0pTD8w8C+VVjVeDO8gJmXeg5KjJiYKbi13
ZiAdjpSduua2zrX5LsFZWA3JYy2mTyvAj2PGnsllXNxgFwIE0dgE5KOIGmVE6fDHwMvtu8irOALx
jIGAxOBT04ItYFM5KtlM6uoMMvsMBQDG2mYNTXXnEbQ1nGURUE5gG9mZoAote8s/JbMZHzpuqMUs
Dr1MZtB1RYNRgQ2tWXM0K7r6EXY7sI1AeXupeCJ67TwfU7pzdwYMYLIEXAFeom68CQ9+0xTZqUKo
XhuFNh5Q9U9BGY/HeiBLWSekzKrs0AFV8Hl4ZM+jxCI4EDAc6za/sRH3pzY+ANP0SOeacEVmGno7
Nb1xrc3gyS351GnTY9zS4sM6mbUwpwRfVT1E7NdZ9uwiwQFxQwZ4kd6NjlndAcwg9jmb3dmiCcth
xN8XtDmCQMEZI+qx4vlJ6AyN4LEmZ0MNE43lKEDRQxRYsMNLsiSdG7IFreOrZcJxl93pj1/sVlj7
IQeLlCy+iAxLoG9ye2nq6VQbjTxxV8K6eiV2z/qcvkO/flEDNroJx0P07GDI4XkOywk27yNfPSI7
kgKwWCiHNc1yDPENSf9s5oyI452tu61uQPeMsBhiTjZt7ItAPVq5xUyYF982/ZU0dNo4D4PWRBwy
qU/Bw9EqDyWIH7IwuTQriJkln5WtqKMPff7u+8DegUV5Z3VVrVwLXHGsQHZjrRVIMHivgJdFkLkO
aEjoVc5jbCSPBYeJhHshLCqwb1ljshLj9oi41a57DtV6K3+3sQQnYaWKaObUn3tX9metz2h1jwER
Oj9OH16GHCjJwgMeLOedVqytNferbgmVuEb8M00ctVAlV6Ye4Rut057a7Olse/0pKtw72JyQsSon
2pR6zQDd7oCeXWuNJ2+unLUXezwWuvgZevQOpxx8itnhAME6OhScwJfmSGOA39vOYudGJCexrPFU
wOKCuSMvWGBwNf8wtHDaF/pWGPM+6/VrAPGnb8ZzSScDfWB4/Az1VBGcs1rIncBZ0BOhbw8pNSFG
dI6sdG+So95lhg5wF+GhnInymcxAfs0d8qzUjVUFwylP9f1g0jPTG49t7GGylGQhMB/gtnG3whZf
DVU0uif2ujmSfQVFolqmHmfCqCjzc4faJhMILcZBKewOZpU+DCalVXZyN/GbNV70FkD6pdqKB2RH
fH9s3wlgE+I7xUFvrTENxL6+WMiD6ZTXLYLznD7T1rODvfpeV+CoBcIW/nVhL1PB2DyWBbaDuon2
MxQtR+sHIrbaU62DdRmgeDVsBo00feZu+9gYS/qooi1L5tYLCT+MW/JOrzxznUiWaHOxVqX2UC8t
NpIsVgD5cZU19A7m1p2ycOUQL7l33eK16bAucBYpcGJ3+H12s036R3cSDATgOjiJMxrHq6BOnHXr
DY/okC9Oan46wfjdpdSNxx42/8UuXYiKIj8t8FMQ/Ye+BouVtzlaa4RqXBy1ksxv1VHKmMRLd30P
8UM5TzGTPKpW4MEBASo8hlQmcQh6hBc6Lxmcal3ln/RT70KdXeHc2zgCWxxGU7Ny1MxgFxfcuFrW
LvPdHFILYjmPg8gexk57G42YtqyRou8BQ7luD4cKs+HaEJKzDKk82sy/2DRTANWoEyf0x5Q7J4z0
AosZbAxSuesJvGAZPrHaSNoJ1hvrreWVBph/pwwPWJX9icnjWwjewxRfIqZUhOXhNWlFc4TzH/p2
Th9iUpUXzZXmRjfkXi9g/WFj5yBXatCd28bEE8VjHxoDUCIdmCAOnrOXtW+0+zYcu1IqpoZuGXHz
CD6qDpqvzoDzB2ha4rcwtfNgJ0eqH7bMzAjvsGsNbgZDuaV98TqI5OD2DiflIvlsw2UosObXIb2b
bN5ZcOPBatRrC4+vdg4lNh9n5IBsNHjK2JEOOHEl1FoTcIoTlK82Z6Bhbs9GZUGDLtXdZMryIvTg
4LUYjCxh0N3JhVHiAPXZKhHCyaZHI+IcZY9m4neXOY9vU+hf24qqJ0Ki2YrsMx+W1D2LFK/VpCHy
Z/CgCbFyR9NLIvlFezJltiYMtq77oDsxtR3mgpdXznaLO7fYWrK6bTL3FBMbXLlOfdDG5RCbxOB0
5nlZOtzCRqBAmDY0i3crm3p6nfrgt4VO54cmHqt+clZJNFkHw3wdsmmPDzM+hKH5UXPHIPbuhTFb
BgA3W2Mqwp2k4XBlyxNzlrPq68VjP20jBSUE51tgNN02ymF2BcNb2o43jluf7bD/NhvzytpaQGvs
7+AkWRAyBuxrjb1zLQYmeIy7KCTdFDekSOL2kQcU5ynY1wHPQMx88RYV5ibi50ggrK4xLULomLOt
BqcKQnzx1UXe0+DunFzHNOkSXnIiUoYXyjhFAhuJ8nRAdmbw26mWm7EN6woD4WFw+W0iXAY8Ob7d
RB7YJYcb7PT9yhEYuqj64G7b1nwmQtzf+ttM1bVf6XTWNohLc3ayOD2vdRdgW+KOPpwQjjL5dyk9
yi1DbwuHFzjHEab3OZ9sYkBk+n0qMNK1Net7EmrWvgQJFs/BbVcXX4gztA0vmU0COq+Rlmxyxc8z
kiJzWwZJp37v0cfWrqe2HkRgXO3RM351zrbRpNZDZB0SeOJ+4OnE2RqtZ+M34opXb6E7YcRILx6s
102d/mSDcRoLmFmuBd0/rzWMgMJ8tykuWhfMAL5pmsTzCbTZJF3J/UQ7awh+D8SSqORKYZJZ+4qF
1eo/+u2/qN8ubqt/qt/efISYrYqv/yPg/vl1fwq49i+TRJInDd3xLMv2UEj/VHCtXwinqLEGbSKu
iyvu7wqu8wszFVAwzzEFTi3BF7Vl/4cPy/5leHwr11kMXJLf699RcP/4gf5BwNUhNYG5xNjl2BgO
DesfBVy2b7K02jk8kLmxoN77zoRuG8aZ9mJVOgE0s5aHSlnBC4zCw1wDbEsoA1tDp6KxmAThRkcs
CnqSOIZK6YtfSJ3g074NN2Vq0s37VsdDmSXuJ4TwpdURd7LBZJZCnS6tJP8MHMLvNd+SI9OSpTWP
inIcAlDK3EyJzQ1QF5z/CMuTp3a6g00IjBnI47Tq2LBg649Zb4xd60EKFKzYWJjCfClWeL+yQx0C
qLekX9jeBP6JJJvbnqiK2TZ19CQT4Moc7CISmyozN0Ei9+04cHQ1WMaRNt3blrNuCByvwqY4uhvk
eLaN+AY2WtzfUONBlqLSNfMIotI8WoFyVqkM4o0JqomAgRvZF5FRdyAyJJdAxnJbJN1HOKfxmbm9
RxkPQfaCIV6FQZc/RakLla7HjWZEig63JIJWNfns4HGpxkrQAUobNZnU4eg2KZA56bX7CuZSQQoR
W6ynpSAcZHRq7egS0etrpRiKRqOrzkUFgSXM2/iWE6y5GofwKzIYfvtOPRgZOXc9HIMTd8wVhAPm
BaOdjjK4TXPeV3Lyzv1YoBwlgIhiSmKE4gwK/AqwlOXgIvlxmnjL4k1j/RxGPlaYxzgvzjHHwgO8
Nfb53Ys9OjfV2J0D3swU6YZi4WRdlQgOWuQ+agueTZjLAb1Nr5O9l0IyK3b7oKW4wK56CAjBozA7
ztKDzx74FKbnojRT9NrF3V2DARs7d1/E/Es0MY3AMvSruv8qAoVtKaZ3kLUucTqoGRtN5JCku4wK
i5S1WuqRYNBDnrt9DuXVekZdSTkCoZxC5ahJnt1imDaYnSQiTi3ePIeteIqI/9KUmNyAYuQnpov0
RaTjTdilRy/V9k6H1wrtFIyjdXQxpLkz9T+5XdOdjKpdEr7X3CfFW30S3QCWDBqOC0bHTx1W+6Ub
f00mPHILzjCqARrcGJ/KpULCAMDlxTF92o3C+nvqXCf1ZRQswTdIdA5Dgr0gePvyBwml39MzQsQ5
LByyTEtTuZ5+FI3T+50kftgabymK+2GYCs6GEGYETRhYo7vbsn0P8yzcJppcpIhIbErbOUf281QN
NMfkur6qs7SGmNdfAFkupeCF8VSHPUbHytjKEtthFSmurKuTheHrTO8mHc+kU4KJcqcoHo5U9PDn
6XSiDkiPAeb03ONViEdP8E36S9cghWSN8zuJNDrVxpZTk5HHW/rpfjK5oI7o8sjnOt2T5l8aef+Q
97VqByuMoANgRMR7jfCGS2euis51AlgOCOdoifes0G5H48ccXB8KvfkZ2AF9xxSQ522HFXJwuAl2
ABOYZbe0lYDdc/SBfj2joMRAALYvrVeg4sEpAtGOUhlsC3wxexqCcQaGKH5jqv1mBmlReZNpbRbn
HKDePs7HCdbqENwm0OISJ31zK3I/VjGhTFnyOphlfKGuVm8Ri4IGMVnrGwhFQ3QcR/j8rYRKNsbT
KxBNKm5mRKTpYjT1Z2bD9nas1hdtitsE7DjNd7BBOgidefoADds+BLO+dpKA1G6Wbqwc2h+btJ0h
51OSYW3XzCJbg+N/Bk2UrDjWwQmC6bGxkinDSvtBKcuLylhdtW1HkXlcQSHIx3LX6/FGLYIKW3UQ
Ih3OFw0Q0uRINl5uy+tlbjn7UBNQfLalnmB1qH/akCGnw0REi8d4jXlKocr8Tk0ILRnOwN1MXXSj
F46PZR7Y6ohxN6LlZ86/YScHG1Fi06xd+Oe4xZqet6s1gOcECVNoDfjjYECF74jai956XP7upjzI
WLb3fkW2ntI8Rf2B8dsV+p1n93CSYr3CJTFe01H/LjOaMPA1lWwuQP2vEpeTqCPFgdZ67EEQtHn/
Dx5cRdT8O9gJ6dPoTe9zpYxbw7a+IcIgvaio+oyq2uEStvSzHo3E7Y3Z25N9O3gUlzxMjqPDk5x4
30hfaJQf0CU44RrodXnFaWVD/2nBLHi3zCbmbeiEt20wertWSu34xy+znYbctjH8pMNMB4+R1bec
Q0tA+tCxZaP41+WXPpMvabL0SFrYFEGG6g+DVeZbKsBgk9FXwAVoHAaNFQVsOu1jDm5sLKIM2MAl
8150N4VM3DVU44fRtFHqU/rrYiMPfatuNB9ybXSNM3sEBFe/zbOV+Ok4peyKimi80Js+XvKYg4GX
ugWhDRxzXZKTbwzBUF7KvhX7Mu01ZKJtk9baF4Gdgfg02SFN06Yt1MoUvMlYX6A+AaWBD3M0PYkx
Jq1541XAwkZYw297KcQdIUfXYfcA3IRgDcWS9+2Qjr5gcXcMEGZPLYcKrJ/Lbg9wo7cUFLk8cvNm
wNTGFpZyhO4m6qzGnywFOijGONN4dQcdb2ze80y/x67XP6Qpt9A8Sy5/PFtAdianMOYX023lkdVT
WpjjPVqjA2Rw3EHjAf1mKCs5slPZVLCtSvGhFaW+EVOaHUObsRPOLVJHC/yRVC5abyfWFhwc3zOb
6mILk0skcrGnTtlG1+3xx9uJHJ2OFifuqX3L1c8KiazXLu3RFsiV1jtcXW/O4gKZjOSgxQnZmHL0
Mw9vZMPm9V5mOCI5aCVxJQDIts4xchV3ArrHCcbUuJkhreT7NkhpDaKNbi26YrpWJdUlqo5euIgv
QsOGhEvaumRE7rezxtseJESmaaeTJyjGgU+AWONJJY1rHi1F7QtTKShixuS5ubgpISLaSJj2mfVO
TerQJ91n14ljMb29UedXdD34WTjN19bJS56IVB5jUPa2NqbyMyjAYGl/tlcpTTKXvIq2PGCi2xDb
aJdrQFkWT2huynpnkTCNRWvdYKCtb2QHRt+sG7Vmiao/lK3D3X/GNT85A5qnTOfHkRoon/44774K
AD0jidVXcmq+3rc4dMk1nx3Tz4ki7BKPEJUZzfir6uCku3wHvV1yUh4GJFr4qCEYICAUL9R41psg
EGeqkVyvumSRuinmgZYPDXxOpkcrnRLIqYNqArNElxDv2AvjSgiQouraXudlhZNtLFh2WhzlPA2Z
E3DKyenHCwLpvE7CmExBW7RrMubYRmt1k/VnPE/jGk/Yzho9bHu97u5DBbRSD39PNkMue1BgbK7m
08fpNhaNBh1nv7BNH3TN2OVGeZN3H/2QvqFZc9PNrn1uOdsmAvUjI/fOciTYk3g+dhXYTRDa6SqI
aHYei6+kZoFN508H1ldcKwhEJEbZeuTK2OpNO/NSew8cZl6oJ3+kBnMLev9IqyGbtmTa66EW4kmV
AWKVRgc32ghrcqokAckbAUWtKjow/1PPDnUkMkW+S3V8iPmQnjKn4et7hfTm6hPWTqjaVSqzfVg3
n2mYZDsz0QBDNco+EzxmN2cYxcYtsSuO5iDvVTN8STosIr38GbgZ0grDWzBR/YiiGVzs6v0/s/a/
MmtLYZCyYUhmpOUfTMuS/yzkdP74+kijvw7d/+83+Nv87eq/LBOPkmNQtfEP87c0f9kWUzm0CQKl
DOH/O35b8pcuXQRYF5cUSaRlZv9z/LZMhnbpCvxYlsfcLP6t8Rt3F9/qL/O3ZvK7CGEZLkLDX0NO
AndHauAj2mdK5lscpcw/cZFZt3bRgkmqDQfswNxW6g6nDiFL/u/biVH72Nlz/Fl5EcHXvoJfA+7S
G1lrUF+x0gnhn5H7868qyaGxz/S5sAwbh9qPEmV966knXwhytlcJTGJcyyR3dcbjuSSoWIWhho3H
DQVWCryrHMwQBtNVgwEZYiG72vuWZeyxDaqAloas2c9N1n9JR0EU1UAQndJU6d9TFKODW9kgbhRR
mZbAjJWctHjGq5FXQjENqmn0ttG4pCjbuUBM7SsjqY+GTJx7WXgLE8CmNn3Mg3w/Z6NBxwX9XDAW
y5pnYIhhaCRNU4a3HiXP54U0+NUw2mRbD6c/9BLRoLfmBVLcGqajZHaN8UnbiTV8JrY2HhEEMUrm
Uf9UhUsBmRub8J4D/VEIbC2aLMDKeTMxYlPv1q1iKyOAKlEFMbKaibNpWZuK5AfcR71JmbtwUhRh
jdUb8MiKuproU+8zI9zpARaEbWY6ZOCpU5xPleZYPwWFCJsEKtjCPRaEOhW1UlCZtPrTTFv9lYaA
BPalygUn2YzIGA7U8KlqDP6v0GvSKz9+fIUeVb+xhoY8hqm5wXa8HPuTcFBP0dTF23ZU46GGVslQ
oKT+5PYGHX+ES6cUk63ZvUIZd+4TQ9W7Ku8z39UHe8tKcjyNekjDEgQHOhltmAQ+9RPac2IxyiZF
BLGpa6pu55gA2HIF0ReajD6yVGQP9eZR1vwWlbMp2eJBYonJ2ayNHvUIDuv4aA8laJNWdBzS3Q4I
kwx691JWDTtGWQ/QO+yCLlnWbzm5Zqf2rNspq4FAcSgmFG+nDYzQ2Gk1/aRmQCqrfKpLsUmGQrO2
uZjlt2jGngLZSNo8HvPEBphIaxC2Kg8y2qqzm+p9xpJ7SnPV7jngj8CY1IjXrzVNe+SlynJFI6Bd
ybUGnpxeET3EqNAPPX/alltJss4oPeDhz+uZ+JXHdpVIghX80FImAZhnZvDN3rK6makFYqBPrNC5
1I23sOJ45ib7KpLjk0a1EtfXBIakTav+O9PaaaQOPh5eei/CqGBkI5s3WVE5uo9yunH2FJ+EN4YW
lyAUaL98H5wgN85JOY4fMDS9B0rM7cMgQDnp2MEvSTF755lT+oZNDWWTmQy2g1UxO4ZpQKRCBwM1
2LOx1hGjT8Sf2FA0iws5zrN1MojPWM+vaD530VhiP2P035TeWN6gZkwXQGrhxlXTBz8MbjkyLLRH
BwauOB1aRw3PfKthL/OFjqujoA18leHNtAoTCJspWsjdtPKV1hC9h9LsCDPbb6rH+J82CnJKrjgK
ZlA7M/z3uNjqYd21fe03w1D4+bKCNtB7Njn0pG2miWOladw2RUkvRAQbuMZGuxJGeRtWSbphb/yW
Wk29DyJAkmUMKWsyR3tnVhATm/nSZWrvgh5ZqwHKxcDJjwlgTL9DLcjPWKrAkvAZlW0crtUEuKzX
rHvPBRqgFuQ2QkS4Rp3L4d84d5bFiGQ4BFBjCgHbYKlpL2wiKW5pE9kWEadmIzV9YZJbizqlaA6s
x10VtdZGNVDiG1uVJ4Qug/WfYR1KMxdYAwDpA4yHKdXOT41FLWKqxvPQilvD9Xy7F8fZGhFGJiSr
mBV63BNng/tYDN8jHAvIB6BwJrjWk3vFzgO4D61lNKtXtsdfkWbeOPR9Te5IZMo29iAKgB5Hj4On
cXcQM8otUgNQebsjdZlKd4uf5dWMzMvgFvXG5gPUuePVoG6FCBhyA6hjNh0q3pPm36SB8NAHdW8H
cXuT6OSgam6uOGPtXt7XtfeqpnwbGsF7KuFP8XGk7q95ttzoIjxqGqCk8nEnrHbEgIgicXILxuEw
9huDqD2GY3600d3FxLFW0jK2c+h80bnGWsa3aT/EitQdW15Y5QHrUtrRloBNW8VFOkAL4Co52SWa
dVRsAFim+7Yp5SqNvPfNLCg8pE1ZUjema+yDcszzS6dIdUKzuVINmtOHjflCa8w1YlMW1jRju/TU
cRcW5bsZkM4zoXqv6fho73lEX8umuGcU35OUyHeTl2OkhczmZ7KBEtwzvEXRqcc4sQpmqtjiov/J
k/TRYFE62u+ZpGK4aiC5DYLZVZkMN+QljVsJQW3lVPx8hAgo78rlsANnITe9vTzNOzhQPEiIfthM
iqi9nO9rk0HELtVaNam+wWVIHIbe6QstmdmnE+n1KYBbu3Ynx4CikvTL6AnERdF4SCdyeZC69sV9
h5AVcsFKG1jP8u79LnI17UzCHqNN/ziqV1W9tknA+9YLjxREJ9r+w+z06aLnMPh6GYUXD3UXa6Bu
JO9t1Yy/55nSb+EqubN5bQgzBOMpEkX9MniwigA8BcMhLPvitQRjt5FWBQMERWrJJRcxMJNh/h/e
zmO5cqW9su/Sc6hhEgmgQ9LgeO/oOUGQxSp4n7BPr4WKX939DzqiNdGEccmq4j3kAZCf2Xvtg4XM
BLlAbARHaXRk9E7CjT/jSOjHNPYgQdCupW95mMXPBpRgfgDXHutNkhRE7XVmgw8zYhWYrUStWItz
weC+YPU8IPQKE7rtRFa/2rJClMNwtX9nqKLne0s3ajkfGejBRmPwCi4jyIfkmXf9bz+Ni28go/JZ
iVay4aX2Y+jQ1c2bUYjy3a763sPTNKtSfX7ODYvP+lGlIduGuh+198nDfrUhEoCpG45gHM1GnDwm
01LRPcTpNi3RloJeCeNR71e5Z3NwFWlRPAIjdMeXONMhXCAsb6xriSX6nCa5/WGlcSoYEREO1fR5
ypQGdOEQBuGfyszKs0siwqOdxuQQy8xhNY3yhSV64qL98YlHSAMuMn80YLAHuRPtRK4T16KRCdqC
igBVs6zHrGKxAFe72jGiijaEXIpTX1bWtKp5XTUkvNJA1Vm2TGwFo+YBtMWjTc3g1SyUBXgOYaVA
nL3PlSN/jzze/iCkM05jMoG4jdmUogxD3YWnKu5fshoI9bIQXXVPBPLbBWNBu9+2pmGfZKCbWNv6
hgTehhQXYN2ljYVYH1y9WOqZG+0npQi8MZBj361Gmm8uuDBKid5BvxRnYcQcIU4/YTAJIGfCnral
rNy1VbncHNBV9D8Mt2B7Rcxl2bYY+1Tg1a+I4GYc046fKFDshxfUJqrnIZN73Bn+exRAPkZoHIzX
MpDTfmTBNqE4EMkNlZC9MbmBv8JCyx8Wsbb1qo9iHv2Bzk1jWF30GNHvFSuhsSw3BrI7sMMb7Jhh
pRneIho761objgIj3ZUfcqB8njln5ZkENnFswxb/p0i7/JpHjXlvRsPFTWEG3ZMEYvQkstR9QHXt
T2UpDd5UI2puJMwMO40MUJQALNq2pLDMtDFKuGPRq/Gu5zqi/LabToVXhe+G4ioE8ma2nyPWeFqW
NjwRkit/keiBH2kQtv4bmVq8bcIEoZfZNL+GwChvUmGvRGNDL5BMKO4MUIvbwRi7c0A82JNXSESi
5lS/TLbpfGYMHMdlwSboRUIcqhd2nwW//bAKr5mvWae4LYHSZShHTzlHLNcgWXGEDbbtB3hRHiRd
5T5BskXhirIs+IAMJLhhyxLjsQy1Ty2rIpYDsPgvpRfLbeiWuLLY5DBOIGY9dW2UVVFky4sTNOO3
N7VMjl3bymxevd1AxqpdNQtz5x1aQ1W9skgpIVPCHse7O/tPHDCJrxPLYgTAefblmeyAFuTBDg+i
QPtX28qdB2iLHAVMZQVbLzD7kxGwalo5kV8j5bDAxrSNSXlutK1hLMxiUNA827CODk7MK9+2qq59
9jxeMK6ALAwaPmXfeU60lmFmMMFIsFhQkRSHzeFgwWBEWNt1dQ9T1VdPUeDwaIPX26hV13s12XqT
PlkQIisSIvyxrz96BedxxvWCcNOFPxwidtjFCm1wuG+MnMkUQbOsPymAyUG1XeORdE7VLhq3xYSR
YZC8Bi5PJyHC6oGuSXy6vtE/TCtquJrsEF2ORVh7ZFRuumjsJjfXFEzETDpu4KIxpPp7ypLWDL7s
UsOvYGg08jdQIp2Pv8cWOyc18bclCZjnBZe9a62KLgXkTblGnRSPyCApAyfc1Tk4x+3k9VgLWMpG
fxCnO2I1Bp3/0rat+V2nYfS745+p3VBHCMNrkaLBhihUYFyO43IdaWF6Vh0hQo3yxhetkrV98qt+
uOV6OrK0Y8Fztoijo1YdiDqlyIebB1nR//Lozx7k2xThmiYD8GhNN5Riv5eUeU0gkrXnRjPbcuIH
WkxdVWwYM+TpChgtGQ9VrBdflleV5i3ugnSdmOGIQycjK8NHJMkytkAgqJc11k4uCRN+WhXeMBsm
hKsGlb8agWUzYcOMoC3TZrSJ5AlUzfZsmgAHcJLyMgwK0VcfUXa9rt1quBRpZIK7I7pg6QCfQqqY
DsMNMXJ/rXI/zeCfJOXXGGAK5wT0WZDW5MLnANCoezxUmAWefdhmSryip+XvU72FtwburLbytcxB
ex1H2nOndSTQAtLGF2IyNDG3yuK7IQmtf42p1ypOeyN4cAqSu2lRqR5jOrQ1dAX3Bw19ddKR8iNN
rouvjISAk570GmrRxBrf8thKN5gExIHHlf5elkOyQa8Ip9mwcHFg66Xrc+uRIWsH3DImAmI1gGt4
yHkF4xfBeK4tk0hPrSsiUoRJx3D0Cas7sxpKhTRmn50b7Tpo3Bw4oettdfRSa1QfTBubpP7kXfa/
cDIrEJ2sPjbkI/QvQVM492AyGgDSgxYgXRAOKL/Bv42hMj4iuBo331DZmgE4IUiN6wKQU467l6yB
jwMb5MMwzi6ewYnsLYEl5hsaRZ7egSwHFIxZS51baeLK7FbjvetHifivc8eNm7BYs7nVd5EGSw5I
KcP1xJhgt/UZYLwpyHecNoL1DZu6dHR1ZCMWAQ9RP8VvUiXt7yII3Q21j7xJtLpPHEcW6wF7fC4a
m45HFg2r0Fh2z5VWBjT2LggXczKLekFZ4H9II3bfYwoWIiQRpCwa0BHkT+d6doHYH6K3CIkko5mq
0dW5Y7SwpJ6cbc1q6SRC6wJFBEGWnxMvzh6Zp56tZxotauvs/SwYm5UPTfXJCvLgNYy1/urBZfwl
9VHdFITwP6hlWUd5MW2Ew3Z8Ln4qa631wngrTQjyS0z+ikl6Kdq9yJx6aQVOebdlTB5B3hJJTdG2
Szw08xRNBkxdMR01HbCwT1LjvFIs7LObecNlKvjNLGpOnpBm2fRuka7SJx+F/zM4E8zqY1sSh8Qu
XW4qJN0EG5rDuSg0A7Vn2iNG5R0E8ChFF98KYf5xnBpbkoOqhxWgXREaIGawTAu1rkvYwD1SOIev
kuNRrVD7gbOIjNz+TMQwLv97J9r/89fwv34V5VgjG1HNv//r/DnYldWX+vqnT9Z/x8z39nc9Pn6j
+FD//q//52/+//7hP2y4z2P5+9/+x9dPNhNwGlVHv9T/PWs2EVkikvp/M7iuP1ET/hOA6x//5B8D
aedfsMrqngsmV+oGw4j/FIS5xr8IXTBvEY7NNh6k7/+eSJvMqvkiIi2ML0yRbcbF/5hIGw7MLtOA
meVxJM4T7v+KIMzEC/xPE2lHSHK8mHpL3XItoaNO++fJdNRR1opCTXgKdPLGOxks+hKdQZOZLxqe
/knhzaxJQ4C0J4ifJSlZ7XF9bIeo+T253pKsckp7HVObH+WbXifIOYvCcpuXgGQd1e4VM5Cm6c/p
+2w2tVubPtPVjqVCW96EWPCE1qFfYlOIqdDZ5l6/C4rJWzRpgN3AB8Bt5w+jJe0qKVy5jP34qIr8
3FTBS5O15oLUgifqoYi+WB4i9BicGjOQcPpoA/HRE6+yqeBhnfLOYRAxaP6tDeL5/EC1SVoC/4Ry
WvzxmQ4vhiedUcUmClooBdQoiz7ej6Q54MGItF1viVs2Gel1qne20ZkUkfiQXZ/joW/2geGg9yQo
lwDaih1r3FyFV/hbt3oN685fDZtIc6K773rfRAFWrvYy1uzkCxu/b1MOsBAVAVmCdEzUCmjqpbbE
k+WuqUbtVRu/s+ff+D4iXbcwrIWTkz1GCUDOTK2/kjX7YuGEyKv6Tcn82a77Hzs1zjnLxZyzqcPn
unMrZlutrcwtNEVaqYxRN/P4ngw49sPEfrit2f9in3jVddFt6kErdx4qhWWQdsOl0gmrEtOwJzcm
24+JreNKhPvRxN0jbpvfBvalQ5TU7P2kb93KxNWZ0LvyFDVGh4iiepRElJ2Vqx+sME7OoUcYVlm6
LlJc+YYx6t1IQbkwGCvWbVEApXHg8iqRH/xhMvau7zC7R1yzaHTjs/Dy+HmsvKVKumCTGq1+IwtX
5+okXjkYhmvkTwRsdBwDKhHuMhJTsDHH4LlzZHifSnsPcX1ioCyiQyDEKo2JgKgtATC5BBUV5CSO
T0NRnOqq8XdspXMsYShvldKulsdofaqQn/ntJO+dv/CHLxaNGEPaChiH6lBOugWxmXrBALb79rO2
W1P1nqy5E+05xowqX7XCrld+PdEQ+qnFRsAgKTmzkEpLnMnZkRN+i/Hom3DCtSNwM9WEa7gMGQJh
XluPRLGyf2LqZhNfgVDNkk8jzQQSAALgfdLrgEt4De529im5dJy1YeCdKwIFHA8uBZgiewcRr4Ai
jHRklPanBHa8MTuF42N0wahTccEB9j61xv7UM76rVtX+osEr0lY6NneMYAbBln6h3QI4rlZaFxut
dg/ACFeidL458bbNaH1WgfWJYHRcQDVuqUil014SiysgJ5YgyMPfLJ4+aPkP3gwMYqQM6Lf07+Ak
fYwdlNfxSxn/9Fn8g9YiuZUtfCfXa9e21tRXfYQdZw4Oc3OBEn3K1MEgoenYFFa1mccLGmEOCUpx
7kySG+FRI9NO/OBX4D9BTX+F8kJoxTSdDOhXGzZAJxOG6kzyLdc6M5JFiCzoUdf1Dz4Uv7DkYnI8
/1AZLsGIBHisFJu7YxqIh2iBd0atWTNyJaunpz8/9Qwk4qIANCPieGVqEeWVXv4EVStuWgsYKEYt
i3bGd09dWXinv/+VYA4FQqz15Ck0B3tWALXZMTGj7HdQt88Fkrspr59yLdj6DjhDroe3IXmGrzf9
Idh0UYnkEhUFEgGbPGGzZ14kSUY7kdDrzYjvfINAnwxC6X0jDGsuU5d9DaJSG13zSPvqJA8npxzR
Z5LugTqhPExywhUyWuc26pk2j8PeYNe1gLsXXhxksOseAcAh4xVbWht8ojRkd8RW3miUdiEZdti2
voyWcsxJG6Uz6S27vlnFYK7KOQAgmEZvAe+XEBb/3Sb/BqoMjCmTFKMu6vQj27Vt1dj4Ekf9o1Rt
8tKgsZf3IKiMb78fBHSIargVhl0ee8UQ2TTcYaeP5TcHaLZrSaxb4gLw1xy0301jT9dmnuWAlpmT
FHleDzU/TWT1NgAK2zt6mnEzy6E79Uo+J7VhrDvQrkeFfqJFwgpWH8Moz5ajo8eg8WzCfRxAawgR
uMqES6gSC4BNw+ZNle4Fq0e3T12JAbUOfhyg2AtzNLt1RbvM4SH8bZSVb4lr/Wqs2N4pN9uJWv/J
JikYo+NCd+hP4aV1/k7ZpHNbxtGwmvy9a/lFheNI9J7dHjRGPAG/Sts/OJ31nk55y/POQuRsVZfs
EBEASxjpQKLqRFlZeC6U9V6+NgnzKZxfQ5wNOGysp6YJUIb2HUd6Fu+Ul1cbh4feRe+qXddY0RXH
MszDDHl2OTMG9IiFKEketFUdjxtXuWSv51wmfz80JvHmA2yMXTl4zExK+0tS+i1qCanWn6Jpn9US
LLQao03cwy0K8P4ygJfPPcbFuve01xxRseiVv5YhSYlMdLsXAuKtTc/ycv330zCRw1Y5ivQcBCsr
vpk40vS8tWaSnulwB1i8IfE4lsESibguQjHBMvZHQkeJgHPCaT3xLqxMz/zIEkoBUPgnZ7LglExf
Uuwq/bvLEns9tE25QmCKMbPTp62HZSbRwaBXMsKwmSbf5QzWAJHCSWkTreMm+DqS+J7o/j3Z6FP0
Hkt+DzCmAQjnpIdodxwsKyjmpF4LKBxGc+14HK7YjN4mPVqlltat1DRiaxFM3UD2z0GbsVqy9mrJ
sDnzewIoQRjGCobSa5QFxx5OcLwtbLVrlH9NJ0Q1VtV660aPHnWxzC0daW9ztDUd0tUU/qANkihX
x6PU+GNmxYQhk2xvvNdpc1K2/zJBCK98EtZs9jx4y/oBlqhFqWdV+aI2p/hUBbGPGLy+pCXLP810
zaVN27NrQ28bSe0Y1olxM/SCPNv5ZgxMtjD4g/dm7rp3U0vc+zgIay1zWsLKLXnGXoywsr5qnxTY
UTWzzGGeRkAVXMLyi1baNMFv8hNcmpQXxEcSRi29ftUS07tlkDMnKATppfJIQ2ynP8mYJvuuhmnu
EuG0LgrJMY6nFXrU5J2drHuFr0CgHxWX6F2XWPvyVLvxfRL0Z/yvvPfOevLUTJnSa3tptpCvijqL
1tD5h2MUd83N6yeYD3MTOLhms+VC0RBHhFsUCB+p21iboo9SAsAQ1U0Wsy8gP+LIzhDzgq79ytue
5k2JY4HabzPW7GJxJLMOiJfsaVqSIq27ydj1EJUEAEHjJt7Lm/Q1S/NxbYZDfjAgCFp8jXcRx6HE
MpXFuX53+tw9hSHDHS1sHdTd08tuE1JefZut+mgkRb5DovZ6Kj+60h6/PieT8sw0yo/Gh1ZhxrX2
rMEDXwOal1oY3Huiq1YpxfOb7rGNJ09XQ4tMUmqWM1sYev93muZfMNDMV1vZC8hm9Zr9cUg57w8f
IcJXQ2Hhdlr7MpQjem8dWV2WYC4YtFg7ke3zQBP9zRPyVUMRcg0bUnGaNt7HEwJZrlVzUURp+WNh
IXP9svgOWFUsY88HCNJw5NSQOMcMDl2Wx9pXHbVnb+rclzb22l3ReCEqBm6AKifbs/eeTKX61ybw
JsDVxAsRiWq/iQgHNlDJdtm6+k3pmXpxnTDfBMIhaxSp2CoHi7IdKqvZUSL4y0RX1nOoJvNUSiiU
KYOIZ372S9YEzjHvwpOOefxlGnPrNn9mdNJ80XmK36px3IXqkKRuf6rb+NMdLB0NsE9GklYas1hu
JHLER+ovO7fc/P1jciMnNpj9s+bE/Qpnu79yIdVdJy93r2OuRcdEZde4yV4JNDL2A9CeeVEOtMap
Be4DSJii8CCoNcW3PibV5e8H28DEXvpXpiM0VUO96aqpuKn5g6QMvwXoNjxREDIBKHYyBhbihUUc
njpVQ3atNeGw9Rw3XRobd68vOIrSHqqmb0C9aeYgCuyBe0R8apellSSQCsofqdf+jgGz7kXcL7Xp
rEqT0FhCxBizME50hNYukYiqZ2dEUzMOvrfCM1pcZYHgYaTIGQrV/ZC70RP39LtIcmo92Bq1GOTZ
KV3jpnLsJqb+Wvty/MX8BdfLxa5qplROcyiifll1qmBuRdKq38hPp+9Zv8zvVdj13za64wsnmmdU
d7vM9T1g0k7j8PahA8B3Fmv4AmrbSIxRM83XHjzy4CVqYiGia1PRFpFEn7+4KnmpBX79LMVKGNdJ
+mV2X3E4WYek66c1GkZx8Mrw2irpHESxjOJgr8EVWTlO7Gw9D94UwuLvrAWQU5sFhvTWI2TZauc9
gXPwRX4fEvbyLa2DQHujRs9ajdBxgccA1pRIBzifEuNAUsfk7ftyGE6ZlM5KhQ8OFfaNbWYwIHU7
uBXOKeoZuA+TC3trVPi6HHPnYrK4KquCDEH+w1KWr0OZZh+hTjQXb8GjxmN7akzWqDrEkE8QpW8w
RpyHrOr8xKLaY8rr6Z8tvKksAoRLsId31GuJ9Xb++27kbVNRFT9zq1TmkITtwHwHk8qjnKmq9G6g
u+lNWShrVu6eLcoU3DHxzrBmXyVYm6SyktVkiHDVN6++AwNxQN6R4c4HFJk6G67jhcDQAfUg2AbI
UZemGuQuzQIYMKEKt3Ul+HU5Tb5RrTU90tZNIVJXpybZkko8F5wEpIJ4WSMgjNdhmozvhB2yBIyb
6iKd0HqUEzO3c5S15aUxp/YSMf7YMH0Hza86dUFAhSqraO2Vl6BmYWEyPJdRJO4kCiC4X8ZVa7w1
hTKPbhTk3Gw0HJzC97SPsmU6xP291eD+dfq81CIS71ihBTqqHFps54XcExMS887IS5wbEJe63IxJ
j669raOX4YuZja+mYyRPMP4vQ0i4Biihdo0EYQRLaFjMUEjzKEqDhh8+yz5T1npsq2wRFxnlGbap
p7KO6cMmPd0oio2F0tpqO+audq6xXp0tGFHzDl+w5dLYKvlpc2XcBTpDdMOmrHCvtx1AdaQrQCmo
fiMr8J5aPXznHmfH/h5xWD2MJjVXUYZ43Kb35MkbblmrB+c4S81tNgwfrEE/nNDOiIaAASsM71Qq
Mrl84Aao4knV5PJHL95uGVAl5yx073U9qkMcM61nFAMQu7vBAyq6BVJ+4BkR4J66HsQhVklFjZEX
T97o5E+pKI92e8n9qfoD9jnLEMZ5RspCpoV5zI9M9Erck6zrQMMhM+Z3Yue7uHKA1eHUxUn9bGom
gRDTx9inyQZG5Mc19c0vpklbQyA6SngvE0ADC+gQRFDSzMaW9wHNESBDRqYqL/9P7dbBMiK3WAVf
vczUBbr9sCF1ecKRXViHKSQUz6/C15gHc5ll20mDFBuZYEub9u4TKrjVY/EpNV+smujijwMmNbv4
gT+hNgSnLRnXKWAQHcxkldvH2MAL76uwWrNgyZ5HkXwa9oQhU6T5Tuf5fOq3iV17V4Ra4c3HvTIl
qjh0aICOenDtsyJ9GmPMgdrEmYBcGh0qYjIxkQHVmM3wllj568h0Y52wq8OVGaUnZ/7AODs5/f0U
nPMucvt6jTKj3fiDFDdG1fuS8dKxdMc5vpIerTLlcejDeiVCwgdTU++WbYngLeuLdKvIW7TjPr64
gWGvbYKrNlNG9GpSwbVTyb1WnnpCr4nrYFYLWRnJxWbs/QgLibvrvdboQb8g9207AuWp/TINe0QV
P6GgfbdjfcAI5Z3yzJbPZccQpbVfOjO7tigRD1h+osOo4xkIzfRk1O0LY4JpkwaEgvJk5i4rumzR
VyMLuyQI91lqh6x40v4tY5s9R7D791yKDM8/s5WyyOaMG9YyXS0khF9YQGUVHjy/F5TLrrhnUkOE
Mpjnv1+KnBSTl8736XYRaa0XC7XHNa7yg1PoNY5BEKQ6ihbsUNMZV7v1NJYnGZvn3jXtb7uLPg1S
8HYiQGJnpyxEpe+9s7UBxYGmra/SiC6+BGqaelzeEZnjKB7WIUuRGL8BIoLkV9C9i9R/nk9ORCbZ
wanY3PklEYZheFCcRV3g/aDnbbF9uPHZ18wYz/wH0NpiSeYBaxIPMxHTTKawc5YdQz0n/GkCWOJl
mkQMg7XsbLr9ptE1tjBMDQXUaZOhx6KtK4xoUCKmVysrmTWXLP0KgwlZomS6QuxMHkPTfBVRd8oc
TC0SzffCmOFvboJrwrL2Qao0dsSwv4wAbroRPxLG2lupcrw3czeCZYHc8/KzTkAqGznxN3kz3dkr
OWtQu8mqMz4HNAzHhjUvSqfPIrfzSzlHfIUKwF5JPNWmTMxg1Zljfsgd9WWPQGea0vO3hQvUN42h
SYzyLOyuJLzD3YF4tf8MY7Ym6ZURkbDUZUI3wgaoeqtD9JnSP5P2lxLzcsRrBmdz5sSlepatA6Ke
r1PlDsdeV1+K3m6eiFgfVu/syeJdabl2G6wqPbnuu22o/skpWEYnSRK8mJPQUVZUAxCPsb768WvW
EAOXfTdDeGqrAq13zm4umsxdzJ05i08PQoD5EKZ2DxxkOmGmfTYRhOZuBnmoxgV+jZSFbznXKNMN
nckvPyidRRRkG29K/gTjBbLqFnc2FVLG9k2wEoWgSNou2YRE7lq7YUZnlABwOvOz6XvqfYODHbuR
HkzkQ+XNwbEdsi18c4OkyDtElkUEIZ32rpMJtB1kG4uwc5sL8xgd2qBvHMcgW/Ol+Dwo7d02+xgD
rYy2viE/qnzGDVmdduuq+GiU43ToBtbV9thoVxlTT3gNnrGCFPeVyOf9BOXPyu648vsAW5AKSyAl
kSN4Blf9Q6J3pBIC/1SzMd7FA6kSidHpm2QQGRsCrJcWfY4O3pAtb/QVlfINJzW2Z8NxtkbvpC9k
hb6QKxT8Qne5DDX/F3P//sS0w3tRsfGkrGCDyn4iEikl/BgONfmf7pXcsXWJLP4wNLfTtBSFjN8s
KxquvUeqTKdeVAuKxWtSMlnBfpwS7Dyxj54ob/LiGWHHRrZ1ctZolldEI3yo2M02KYqYrYHb8hTZ
8UfMVOAxKXNaSwHduiJodYksttuPjmk9uRqcH4TBVHaxa2JAVtkWy8QRZmpxE02fvpSVsaqMziCb
xEEEnzWXSCLcbkRSYHg0+pXmzZGYeuadhjY4lqmX7RxHvuS2zFdp1sabSM/Lpe+Z2UGfeyuWM3Ni
lQQCisrWa/Pu5mzxsDKyQm384wRnVN0M4xmHbbOkWo9Art8j2RMg0+1jO6MVH4roYJRPeRz5BzcL
IIvp5hFy5rLUO/3894M17nBvNnfPm/B841WKc3/f+7u+NMNzShm5zZX3NDYckeS2/OeHwOSHquBa
ST8dlkVimue2L1a+9YueJ7xoKRptm3jBZV7b5SntrY2KebANdAs2+/oVoKzgRBH4xk+l01Pz0gat
P5T1+MwqjQ7FdZY1q2s0U+P9rwkTTxt6nqGxd+ZcwjleGq4V1/M+ShvJbH/2nCREh6VGXR3CEsqs
SRzPogThuxxqpq6jqXN/BfastOEx1tlo9oHDOWuyg24pW7LtVNO+SJYtPJlYN4dv7YiSYxiG8NZW
vGuFbRzqWJ3DvtOfNeCSd7tNVoydJ5T1qbb8WwDEjS1WiWd+4RRJYELwaoaCyDIMz3DwJ2FDcU/V
WYP1SmG5dSMU5BX2WnifB3KfMZtGah9CmFvGeU3lbuXJitspoA7F7mf8GQQWfwRgNOhotY5FQ5vd
0pOtupCpADpSOG5R2e7Rp8Q3iFWkz1bOl+mEM+AhI1OdIdLaH3Jz28VsoQq9T99Ih2cCPhjiZpTa
Z2vmMeG4DldU5ThPfl/QbtruDajOOTSCnoojUFc9qB1UUSh9nBQMWpB0C7QXYPBV1p+7OCj4P7XH
ZGoPSvT1pe6RkgRRPJzLArsPkWg+o1a2S5zal6CRDF7wLq6b+MOfcXd4OlZ9CndJtzRj2VaoDOhE
xkUeFJhPuvLADVgfNRfMFjTpdBehHkoYmhxSDcqyWQEbNYAku0HXPmO1cVYckfJVzfN/vdS+CxDj
/F76aYOKSCIknpi7a018IOCgXheU0fu2HSEJ68kxSiz7BPztjXlIumVM82HghH+OUbsiyCrZSugJ
IZxZkwKOlhhdRtYgE4i/1skoKAgEkkszgFxrKhMGIQ8UJ4pIqxxVujQFp5CLxZRM1fZC2hHnhpd3
6wI12dqk7yAoPDo5PcJoXChg9hTe5mE6uIhLzVCd3Kk9c3uGmyRAT47POH7HgLIF3LHDBODu+lC8
o8SDL2AUa6wmyFE6LPJsi8F3boJBf0XI/pmD/YIJ8FzPrZJheONGVo1xVtvJCFqU6vG3kNaxwyN8
tUmx2jD/PxsheSIa2q2danEwGplBfkFMuWN1Y88bgC8xI1oJQ3d3igBfMOeLIWK6xdXx5HMF4u1S
0GoWPpOqUOd09eqY+9GCCdaYw7c0jPIh5g9Si9xVLcxDQQ4WIpNBHq3mDzTVeTMIPauazaeUkFc/
77p5+FCxtwjSLdCu4KChehZTgYhm6EhJwRDeCBBvfn8cE9UfXQjGm8ju+4VHljuBDtzEBHd3WDCJ
7KumsLq6yhQHplhkHnoxcYHQyDYecapo3fX6OR48tUXB057QsmYi4SCcOkmzCj2Z5waDR1qhnV1F
iv47ukdaHD+qRlBrNmP+lpPEm4rM+igqOcEqsVZStp+uZE7qIxdyzGJbOzq7BULlHRKiLat/Yjn1
rGccbmP2TFbWyZ0DoqTzXuPUI7YyexS+uZ5UD2erQzXvs+ztq/i94vpZ2FSQthcpPLzZuQmRHyJS
5YHTnplC5JsiNF7MiFUzNE/c8u7F8GmCmlosuhAyiq6Pe5AMlJ+1XHUkOLIq7jrCATpaXwCeC+XG
4RZQXnACJBdFNycN35EtM3RnJuaQOb9sJ2Yf3EFYSCpqotYU2zp0UAXl1q9E68xD1dRIIlkgJNlw
6p32NQuiaukX6g91DAwM/FVmGFA7lRvF0sAHoLHQspzQa+C3paevNFl8tV6W4nEgICdNAaf3ql5i
o4EFAL36WDaULG69GiBLvFqBdfb1Ydun+YuejxdDd29ehBxLcyAJWR0rJwuZVWm9ehkScmlCnIO3
BS05Hj+QQkLLSckRNX0o6gB64sZ5Ifmwh9RhnQJCfPC358esZH9thO9mggHaXHVck4xfeLjUY5Qv
DHS0K5fJ+qq0yt+6RmS845EV02rGxUx7qNlUSWEF3hcuJ3/8UmSDcdAqljXooYbXEKcnFkpZPayk
qJbZQPuXW45c0zNU9zmwh4xd2pFi+Bk5+864L5tzG6ds4cb4pKlaf2+K9DuuqaP9jkRm8pLytTPP
f8LKbbayE2APGkw4pA+x6Kv19srF0ZyQzZxFUHTPU6RfGOse/oO6M9uRG0mz9KvMCzBhRiNp5E1f
+L6FR4THopBuCIUW7vvOp++PKvVAUk1Xoi5mMF0oJJCJVIaHO92W85/znXlU9gM20yeHacjWZT4M
DaPqDtVgGNuiT2AItJm/zWClAJ0z0y1Bh+zRForOW++jx4jiYdIUh1kmJS5O+1IPKQN0y3gK1MSO
ih1hR2oa5KvVNif8ePltdJxbOfj+tZxpqWBRfiJmqdYJ3lEEFcG1RIsHLmdsSt3EOLNhxCStaVuH
rfswqbo8TuiLqyI2OWwEMX8yKZ7RMQUu+G/RXLbbcZ2pbuDhnVFPpHpjWPUxasZDI4114X72fPSg
0X4lkH3H3XeXT8WtSbvHSDDt1dZ7hcYx4sR3BWGNUPXm1g6g0tBKe2pdNMrQ6RkG834r5zKWWXAP
UTc/xUo9uAyMr5GowW7ruFk3HrQKtyvONGt34EHFewfB/SzrMlk7XYL3QlQXAjNgfxE7953NsKqJ
WYRqfswqpxSL9VDPGyf1zG2jJm+XhcQJRsPehCaxLBkHbz7HGxQZwucJDWkcm+o3Auwry+noTAq9
mk6bLXIjwnHUnchaUJjUUZ7eTGhvjmfcG3H/VJd4fCTQmh2p2A5zX5juNX1Nac2+Dq70AfCKfcc4
apdQu7PCuxDcVJve1XCA2ENQ1Pt22Lcdfg5do8VMQXqHqOSYRvbEOakU2TtGXbUzouoBONe6j72Y
K0GJGNR2Z5dLnoxmDBnFTVse0sdk3qELDis2IOPQh5y/8ajujFx8cyfhnS3DfJCdV53dHnJOnlmH
mbqK8zwMHQnhYSAB5c0Xk3QvISTp7woJdJaY584DS7Z3RsFqWBcO8zmDa174LZpk/hwq8Y7bp9uW
BRPXBC/mrnXYbU07bV4NUqssX7ZzqCoonmOfehebQiLTzlOuo7m7tXqT3jQLS3ZT+clZcyjjouMf
guWYO/SILl0DBgqN8HnO36xWrMzKt662U9hXtfyl8mw0hzldO1Ql7zNlGCvfQzQM5lLvW9iU+L7F
8NCZEJQiS52k0eJHVe0O0j07UCYB4BvBtzKdb/wQZADcruSgivTGWf0axdcCWWKOg4+0QNRk7LR6
HRL8u2DVVu5YjV9pjl+3VnTu4tE+NrnLsB0+W+wrPBeeW2zHHM7OjwpdHF2PRGWjjWPQde9xyU+r
tD7FKNyNk8Q7zLPcxulrlkk38lu0ByG71xgnBoy17mZn88WYmG4Lx32hzGyJr1HE5CU8tqRXmSB0
R6a4OIapV962dfceQXCrB24b2qz4Ho0Cs3762oTDMXHa75gYyVTFDrvT15kYBDR1LvsTV5EIo2xK
GRnnbny5wQKtcVjwi4l1IZ7Nb2ESfsvG5WY2xqdSh8eu58TQyilcNYpGW78OPtSeNo/cX1amtZi4
OnBYrZybDVw1GsHydjhyzwQKNnZ3+DjKs5VSkCFj5KQe4s5acEzc5LNSV7c7OfMHRGZ/bTYlDQx2
8qW8k2NyV/VQH8zsk6jFrS3iL3zGJ8vHmtYbjbWJAvjTGkTP0CerBDrjDgpGwHAPpw/R0dw3L4YY
4LNwU0stXBBzQsV5GH7l0I0CnuMIcULqT0Jky9IkvN16H7WwX3z8grN2vozhdPFnv+UYDLYYrizk
SeqoMRTq7Fpoevm0rFnUNnrsnvLG5iaaBjdqT4ZjwGSS55gxMlVya5q75oOhp7MibbSqF2dM1yRn
9ljjOnj2F9Ot6RoaTgBhu/uaJqCJsobeG24YWuw7z9wvoKiDN9NdMoNUvVRGcS8i2DYlIsDBS7pX
nxH62OqQnDwfA6L9HbGmCaaexEY1BhMql+uE6zlI1rjz2tUoSc7kDsaGaDDWU6Lumame/DwF5MZJ
jSMv+5IYCOn6Z682PrthtXegN3M0cy9DfMFxBntX03dBYjU+mHHDSQbn4HPqDCsgwpHvPalGjPcx
yPOzZwmO9wPc0HZOP2nq1leh173puYQmJbO3Kexw9HGfXY8N000YJKfaRmoITcBmKbfefe6SYIUG
wES6jm6+6XwcOzu+QGRebsD9mRPyqXCGQ6QyjAFB9azDio/a7nkkg/3gcqFaBLPm4HmczkYmacbo
w+fiU5q79sAOtg1dfr5h+emaNO0mhAeJkuldeNnXIC++ezjfbPoZ18S1kf859OzKKfoiQOur7I5y
DHImXrwVKU3q8O4HE8b+4hVrCwbGodvvRx908ozXlaOQLking1NsC8dH5wRRlJt9+IgRl06YKXgU
2uzPubJxmUURuLPE9nY4HrONbREb72hjXWurm45TyBcytOP3UqUUhyFz0XmQkowOfOs2Q2O0cZrJ
IlpPWDLfk+55wiFwpGDiGd8HD7T/GRhSueYssjF6t/gUhYwcOKVgSD7lof3gcXW+TRl8hNbI6xfk
++NUNM8xvKV3s7Iv4Hvb7SB6ybawWLhbY3gYFPqELdI7Ce43LIQ4IREdO0u9USLkHdnl4q3fY6L3
Pe64bphTm1fQGs79hl6TJHozMpIbM9VFWQvoNrXgqJpsFYDhHsTwXc3+RtbtXidWTttZA8h3Cj+T
oV15vfNJVt4MQiqvERLB95gy2UNC2oU5FASVYiq1gMiuZkMwYnbRtmkGzUYDjxy9EDzw5ktBfI2Z
K2pPlxQ73P1QfbwwpfnBpXoI411nhpvcmba58heGlnkvNiIkJEwtcHFpEKl5etE+s+IZNe6p77Ex
WQHrEuPLeo0J2dyOvf81zzaq6cw9Z4XvxsBhTyAhuxa2vJ7tcu2fu0mc27q3EPJhZ7ll9DnssV1T
sMoYq8KVQZUwAeScKoDQR/qgVCUq8peMyot9ne4FAt5BhjgkmNpSGkFkpe2/EQ18nj3M2JKRMDHe
rce19czDMq0a94ABdlzBt9q5df3qyfYSkPff4MncDFwokzEjR1eMJS5t0NBZfifiBpB3aif7yJYf
IPXDbPc/tt8NX32sC8DFro39NiycxwisCPeXXR4Zn8wIs2olpuWuXRH954JU+e6PAe4LeTiG818y
C3gdsM71BL5lmzLg6K9GyxsZMM5Oi4aOkQbQN+bT18GeTnHdHRQUAi5yuc1AhxC2irqj0fYvIuqs
XTZ2n6k8pN4NZa4tGsJxjtoMxNtdBXoapMEvEYOHfzRu/a+8yx6KKG+XGuyF0/pLERcl3uBlPVs7
1MN59Hotrv5fSrMRequMz2lmDts028kMiSWOpPXJrYweQxZK6eWmrz0mk8LYOwlELdUXH3xMXE4L
dfpvXg7Anj9ejhZwj7Efu442pVpe7i8vx4xkMfs6GfeFhSoGPOR+GAoKiue+3QbI8mA0EyqZOPJT
bPPJIg9eVm6xNxrnmwZAv0nzko+OOGft80iacvM3r2/B6/z+dukl2gDGh7SFx17w++srbRsZPSPk
RxEUEVONDYi2ovxAzI8eLjovdiFq38op44eW6UMylc3bpN/NGPaW29MQQJPINh8AcDohT+SPV/cz
vPLz0yTN8ke45de//Y/nArp89iPw8r8DML//if+4i77URVN8b//8t/5/TM3wXP7L1MxDB0Dy/beg
zT/+yD9SMxoiMn4ZCrgUbm3zBxH5Hxhlrf5yidJ6LoKZJlmzwJp+dtYDa7KlqS1XS9I2Uku+FD9T
M6b3F9QCpAhb8Z0hiGP+O6kZLYFF/fY8CW07vCwsoZbN///srAexnzgRAYy9j+AFG1dQThm4yn8I
an84AmdythFQyIccO+Rp6lkB6c1Rd5mklZa4A0QWuxf5cx2O3I5IPPhAOCogijoFEBz40QGIoHFw
8RruuzIBdCaFjbmrNh4cYgb0CdXhe5s2UE/R0HF8qJlMnhzi/cg054S9u3gIjWi8+lT/DAiAXfMe
RpE6MOZ3d3OdA5cMIx+LX+N9Kh0reGVQH+7JAIZI367wDqqzvF0lwdvPVgblyWsg5kP7qb9OrpFt
XWsMQQ4SSjzFcmJ40lTx8wATd1uE9qhWTVPgjmAmCHhpGOc7I3Hyc4Fee4u6QnGtHbBcFrRFHac0
LF7MRNJspaZ0Y5gYJii+LKiJYuxcL7MZjDJ9E2DuHdO7zJYI67zMeVWX8s0wdbnL0PS3dCxMyDmV
feRgwKgaE01CbyZpmbEhujnUAT3aQYE3YGS/9RuFXaWpp2sVId5yKQnsJwtH9Z0sKY5OBVPipnOq
N7rsfU5sU/nFmf3vxJetz0PYfaLBN6tpRmN7rcrMpWHGjZMHUkDeG8PQkkYQgpRiCYl23Zx+dU1g
TiaPwWsD6AJ7jZfcV7IyHvK5dFG8LA7oJeabPd6PZaoAHvvaJva4bxL8QZ1vgc4glo2ZRnA7jGtM
H2FOuptD6ohvWTaXumnxS7sWg3rS79uoMNFtgLCG28wouVRA4cseAlK519Af0bYrq5o/0MnhkiYp
qg9GB6djbiuigZwmsJZIUI5tywg/k8R9q4J/lc5xoh9l21t4dJq5QaKsvF0toQwMqAfHQJAGSK0W
Kbczh10UsR01U62foSP3O0xj6WfC9VwCm6UGA7UF7BFXnac5N4z1OOElNyacHKXhLu3N2hQHQexy
TzFdeoOQMN/L0qJwZcjrUyich6oIT0D3xdXG17uBQUS6xDf1c4n6urfTAqArjA4k5Lg6YQypPyfR
OPUwc2b30ajG8FMfZoK1nw4fgFLOw+wnuLONmmJjUi3nMgICgUMhUbtKM+Avg9hdZSnpJkYC8YmQ
Ms22tFfz/fRN4M+EsQxcauW6Ikh9i5HoqSm3zJ2Zy2xTTLk8C6rHT1mYzAd/bpmzkLbJ78qYsC67
s7fDo+uSoMNooPjdqTHBzm01NpwDmDU7niJQhXLiSBH3yFIrb9B4mAHs2VsuJOZ+dsf8wgHfeaOQ
2MMONaf7zkmSR+YB3QaeVQi/NaCHqLQJrtS8+TBEuMvpOubG43TeaQFAYOqdLUaK8C+eMkubu9bz
4YuKGHAU/dwfFEDcTTIpRBFv6E+iwn2cp4OLPGIhFDUE/gEGDcz+nKrE74/EvCrEzJsB9SwsIW+E
Pib2KS238C/Ap3nIJZ/9TKUHTQA64cgcuPcp6Jh9ZkzlKXHS4ghvWN0Pwu+BVMJlXGac0Fhm5lhv
NabmbRVayVPKIgfd2kfR9zOm1ma+zBTayV43kYz2nEGc71CWGtopB31dOAD3vap8jrt5vNBq8tJZ
q9FmSD+3+f08oMSSanAvjUZvTPg6naKCr4OXJ+aTLaF4jFjgGSLO/bd5KASFDDh2mTwC0TT7wfmc
xorpYU6xzW1qwg6EUZtQOKqx73cM5ds1YHX71rZNc9ejjq2qOv4s5Hjqc6TeyUBntlPf4B7ZhBco
4Sh20OOOBTivjTl50WtS1hY0C+EqoMEyOkw0lNhr2fdo2RlJibdx1ktO3QFB1lX1Axmx9htkCMy1
je0QFJ4b7xbNY3Dshni+Mlhv9yDRmDC5k/5Acto36AXs7WUhzbk7MkK71AWOn9QPOSZro42SRwVS
9FK63/IBrl5GydaLYbnNfTUmLhWOiBV2W7v5vh9gslKBuIT5Q2MqnvBzu8wBi+6JuhC/hMA6VouM
0c/PohNMU6YwD+EZ9mkI9TnHIjSkEZiXCphHCYvwru4hga3wu5F87JwYBhmPacGReNuZbrUVfOs2
MxOCTTfUlArR8n6xK2k9+U6dfA27MlMXPw+IJGE+yM81T8JBk1ACoU8U9sB4wx1XtDkSNowqqz9h
ykKrbJLioST5vks9/hmsouDQQUSvNpVFm+0qHxz9TteneQm1kPhtrYxaLFbGjPtfLFDVpNja+UjA
YxzsK/zFahdRlLBLlFnc98zOd8KISEKRVQ8+SRmTg4Rw2F1LK2R2G3byNfcrSm5Rc98VeObLNDcd
36aekDmXhfzI2fqqrPCKlSQ6G2NjbOi7VYdqbsTjULvTk6fCYW9JbTx0LkDnEXbOueuhHlZpd+fE
TQHAHldV5zX+m05tjLhEaekeAmDBw+gfvNDRV5pmnEOQFe2Lh7n9lQ+iOiWmX9CV0301OYTvLerL
dtYswrMKW+PmtejKac3Mi5t22G2iMbRJ2Vkz8UJn0UMn120+1abdvqWQpaEHcBji+TGrz9qKgdTY
FACsKQqKWHW86cSBwt+iQamHYaJuFilXUmoemP4Nv5d/lF4xXNrcd85+YJQPRtqkO9Xm3YcybGnD
idz6I4akCpFS+VhAnYoitApmURJNtPWmBOWGwDN2TlpRnp1PYfUoAhPdn1MFc/hgetSob3eFrSNI
88xCOTmpL/QkxHvEWPPqt9TM5EL6dwmkjScB+Z/wEYadG1A94GMBjgAT0hoPiAH6BadzgqEGd+st
Ex1xFiNPFhJuVG6tkMBIgaPotbBs7wOnjeARN7PYk+6UB6fwmHY0ZbzvsOttcCwW75mXOUyHku4G
CnhGPc8IyHaA53xps25Lbn9JFadPxTBSu+GSzYCXYOXYcNJoG0gLVDvTTUxD6ESxtSt1LA5QtILn
LvStgwFk8gogy187THP5gAf7ORO23jKyoDZLhGG58i0zYEcgzlUCtttJI5HvwsjCU0CO6zbMsHbn
xiwfSekNL4Cr2hfDHNq7DB3zVQdut/WGeDyGEzPvfGz6syui4TN2OeDfIC/oLPejunsSdTzcwo79
l8hAyoyB8DjvVJyeUiWB/7daqos91Ml3UtYWFYoSO1rcdJva6TEf1I6wdx64EHZUIe7xRPcnAB+c
WJu4KInBBd0nLyJig6N1PKRNM25kFBkfDF33b63wcQAztAkuOLlZ53KbkmRFaV0KGjD03kquwrfJ
VSweVE6Y2cotmxAnQUChQ5X6zgvMtuiYJ2LcWCD9VjAk57cSHA4IE5CMR7+HRmT5TXNl8gR+BNjb
uZxdeUZep72a9OW+6rT6EJgp/ZmwNdmbi7i68p+wt7OvPFbnQZSHmLtVAvJFBKdo7BjoVJzP0x38
LABDwApjnIsRzskMsTtZ4QEBDNdH9XjVRe9eZpTWJxVKn/7hfGYcEuoR1S6sRvyBHAyZZNhZmx1r
q3dhqjEoWFl5zqAD7y8ojnCBWsMrWgHFDzaxMc6HfOAsic8GctVaGt7bKOfiJeFuhXqVOx0Kj2Nj
tSaSQT1CBYIkZ+twMswCcDGdW53jYc6CUB6RW9V9I4b80JVq/MZzSCVXyZzp8xCn+l21MyGFTnpn
v5Lg60x/eBw4csZrgbywKR0jOPRdlD3ZEWwRYi1Ry3EqdYDrNcW4dQgEn0SoMkAEVHNLUD6fobvU
l6GR1WmCqn8TkGvBj2DtesXUEDyLyA6g44U0TUgWJEhfLP/UBBc7xPXmXEjp3EWN6j7FhdFsTBAi
RJBlvKX/pXEhOfbJifN7vbO5Lt6XnemT7isa5xF8mPNaVDnRrzgMH/+vqA77b8X1c/at+R8gOkhc
MDA0/ntUx+VzAqrj6/DtW/mr8vDzz/1UHtRfWgrHttmp/quL6afyIP/SnKcdx0RZ0JA0EJl+Kg/S
XFAeqF/oAQ58OReIxk/lwf0LKUJ6HmYOFAlX2/+O8GDSEfWb7uCw0Nv8CF4EwX1P/CH7RbAzRnh8
wbaziPFGOmrIKjAUhoW7VkWnjhzbeFqqJl7b3FE3wIXpP6SFel1lFiKXHk2wATAwmUXLSzPTW5xY
3lmaDMsUeKeNN3jenewK8TcKnLVgRH5T4Cz0Gr2gRsDZYS9DtvlVIcz8IhRczI0NyW1G2OljMXxu
/E5cB1d/MKoStOZkuluqz9wtPkysAhUeMKZUdAlzHDjPLX0mpHzOWkMNzVz/hKG9uq/Rb4913SHE
uMneKUNvmwTQ7Nw56VaRtwvYFldGUHQfiWfSmrzWU2+/aFfnJB3sO8PARSXLliEVJ+WtE9TRxe7u
43mYPrE6kHdqnUf8vNnJhEt/+eXh+yn7/Srimv+EXrEcjR/rhyyp+UT/UCUJPQLn0hzT0pJmqXTp
GuX4fj9jySaglR7RT070WkSI1jApME8CNc2oGOjWlcNIo8MD9hRY/kcrRC9AhxI70sK8o1781lkc
5vphyHd235Nu5YrcsLH7Y/PGiZwTd5S+WlE3na0+PfzrX0v+80PqwFjXApMeOhzO698/6p6bXKXt
YRk4PJeDG7Gd050xEOw5znabnpuI6Z8Q+iznlKwtXTroL9SB/83L+CeJ3MJvoUxuXMIyXVcsGt4v
mrSNPWJohR1ubTv4ogp6BTE5TRwYTOw3Ozo/uURxED+GZnUYcv+5D5OtBjZ0R+xM/o1A/kMA//Xx
R3R0gfVwsPD40KHN//5itM/ZLx6g44ZBd/cjZzgUhDFd2oicSN2NXOdX7TAf22qYNjXQinP/dR4b
/37smCzbDUDPyQ2n9ags7xoUYLxtil4O5kz41S3FaxjWw9FW+uNsFLSdldU333LDgxzS8K5q5+Y+
ncgqOnCnoli92NOw9WCYb6Z4TK7/+n3/P/2qnkX+iuyTyf/0H6j7yWCemIySXxV/ENPvsL3venNd
DX52rUvqwFr9XspGMjUz363w3ie1y4kzv8Sc36ZSELEJvGKnc1miaSYBwxcqyiqvZ57lOvkNIzLc
iAXQHfQUsBQN7D9SsPGxZPdfgSl9L5JanDiTYmTOsqsM6vUYtSQJtCie/vUvay5f0d8/VwYL0BEF
HQHaUj+WvV8esr5GTOMu5G3KLEkuEP5rkHQtHL1a3yyu8SzIzS7xneeenvfUBRQcI0YYmVpjC4zo
v3Q1N43sawbweG27ivC8Q1AIV+knLNvt33012Q7/fLlS2xb1f57kr9Yfj2EWkQqpg5RMUsf3E/ib
vLT4lzFEQHesOaQvFZ4FgUeSj/5FYXoCbNtfQNXkdznbzQOnWpuWTWMDaKU9gKTo+qjb/es39Z8W
EO2wU1pKq0X5l/afuxxRkT40lQPyQNLDU1TWu55t2KVZ59wPCzxU6ZOoiwtp3PzU1TzZti+zf/8r
q1G60dr0Mksw/xyxGSCttBPj9LCN1j1PiqNbU5bzZlTutI1iIh8mcdOLmdXkOex4P1Aad5pL5sLT
okuAmBS4lFZ+MnVvpo4/pNAjzL44mUbzubXhuo0DRoHF1/Qptr1jyRd9DwJPnQw/3cCAbz5YBefI
wn9JURk+pj20I+IW89bTdMf+zVu+bL9/PMeuQ/3Fj2OKsJ0/tud2jLhI1ehCvIrvUs0toYkWSDXQ
I3Jy3NRbWlxPffskq0Lc8nloDu0UyG2ZQRcv0nxtLhHdf/2izH96UZD3bU18iKYQ01RieZp/+XIN
Mio80vcYGTFZiGz7Y92syYGRQu/X8UDZdTBWlIOFlnULS+OpFAR0DXSqfunkwe1J1e4KAaA51UBR
PuQBphsO+5zwxgsrLVbjHmar2fbdjZqev3n5P8hpv72n2PCXnXBZHxyX/fD3l+/nOe5J6KZblr9q
bXnCOHf0Xk4eRuiYDO/JROPcthXuudAEWAMST9NLBvM1N+bt37yXf27KmrXDwVShPckU1FqYdr++
l7XlI0SYrQEuWrSHWeBszZl0pwtFA2s3Bp/yPotNh+IBKfAjWAEKQw5V2GIWHjTKeJVFIaEXMWhq
sMwgG8u7ASCitaiPQabwpbC9/HjV/88mo7+NWP8H3WR41JdT039/k3mKkiTKfr3E/PwjP6GDLoWy
HjhOm/fc0j+uKv+4xLjuX0I6LnNTR7IFiAVH+PMSY7p/ScWRTbCXmSbeTDbu/xqfLg059N94wra4
hVvq37nEKGs5Afz6xTCFRfks32iuBLZ03T++GL1WFAU05nSwCyExWshyVREUAIdNVfiyiVMg3m3U
4GPCs42L31X464kKrmqTcZiL5VTk0Rdjbsd723BvoVm8pW0ILkzGX4p+fitGsOioafnGCbjShNYN
afoLzqEXeywmZkuciBVZF+YeBdl+q9gVwfho9erGSIuULglwE8srtad3qVXfUQIP6KMFylJbIAul
nCg69OJ0xVqZrpnJVRsw5QXw9/BaAtC9TwX6vm+zovQDET49OxhBmrGBzaphxGSzueE6xPy0yRhF
ZjjFOAccoD1Pz7R+NPvK7pyNLsf65LANrxXtvPQemObzYDsEjDwJS5BL4jXH4rmKdEl5ngob0rkR
JRJzotbIFx8xEjGxtbwvGSgMvN/5syDUs870VF/c0fb3zN0+ErG7M0xqzbEF2kzwsKmqyk6Oviia
LSSAaJ9TREhYwz6owSb3+WOmYKELM8ptB+K6buZ/ix2GpB2G781gNl8mt2a1i8VDkC+9gFk+nRtj
9EjlmXCVKCblXtZ9T2T+JW1y1nV2yWsTRggo3FqH0Mh2tq9QK3ud3I2OOGdE8EkFa7VB3X0aTP0q
8oR9lWzYA52dCcpsXG+FXOze9IBsOuErrLKqPeGG756aKOt3OqYOoQ8Xt2Ezf1GqrA8w5OkpJti/
iQqwdlL0ak8Qk5ojoy3uBuESB3N6++swpt61DDOLiT7BeTIoHSfXYKTRKJFbgwE7A8LsIxdvBZy+
tN/ygQcpDNW8TXuOJklQ4L3hpPLIL+Qh7BQhhJCZ92guGPX4zKTu+1w0z2nmdodkIP4Uiug5C+gU
oS8wfWJUa21kEThr6jGNW9DH4w58Fh2OCfe3IQjZUrou3099S1677/J7uuyeQvJm+7EMxhc7bIqt
pD0KggpwTG8Y68tcol4OzNsaL/dvkQwJnvvuRCuuxMyXC3E2AmsEvmtUV2Jf1UFNZvUUK2lsUBF5
OUFN0SlQ8bWbdg6z8jL+oN003+W6f65tsOQcLc+DARWtytybM1vfC3jmW8du4/t+chsih0O6QzF2
X9q8bTdt2RebGEfYhsOTwy0pkZciI8eCkHrLUG0foTDnjPGrKy01fLvLocVp7uM8s4fmEsz996QG
wO9R8nBg/tVuBj/kruG3el8t/tOGWf0Gg9dzXKj3ibKDNczA+ewWhv/CKL7+EHcwUlpB5pTlcdz7
Tk9/KO0GxwjA4TFopmpj0f24xs5rQJYMItoeGJas25YOXzcS3dn3LHqN+uldV+rd9x36SNLFseGT
ow8De7Eul+seRyeufQsH59TSx+BSeNljId5M2qk3Lm7kdd5ZdJN4yUiSGPiEksF08dhkRSJq+lIA
MbcZfg+bDM0DUfdyN6bRE+UO7WWG9rpvUErXSSjDLXQExhPQ+x/S3vO2dG9RB2IQpPAtIM6rKtZP
hRYBBMcQ2o5tjXuqsqYNTZYQGPM62QVuezUsMnvoMx8pI6yRgTmIz/gSd7krgRzqUcHpcTWsK250
QKhjGGQsbaMX0SXJpGRVdfR+dXyWuCqG8tx3Vg5Or4svo0cUgMXvPS6Jdoe6CDaWVTWbueVt9Bhh
rczMUzdEUf5zsCs3FtHFFckK7CWyeUyr+lzr+LOT6284zzi5clNbJa3RwIUZjnhljE0TjuOqUP2z
jUHmavhzc4TtV+6nCJjDL/vvwz92r1/FHGX/eRX8Y1fz/lBzmshwaiVGeai5Za1HMLVEnog1wt34
FJgM7sMCYkvJs7aNljLi0sBcCU5+hcH/60ij2nYo2B7aFtXeKUy1TxuYKnNhfAHhV66cObmw9OPn
bJx7T7EAmbIlPVBC6OtUjBcgnoCuRt5R4Gu12wm5DxrgBlprsLZzSixVcB3w4exMQnY7smHfjXkA
3QH1DjHx85ApTQwgMVZT2ttvQ1me0xrszzz3yc6cGKn3Vf1V4ImmTMcYD0Sn6g0dUfdJ0jurrHOt
HcMX9RLoHpd338ebYh6/jNwV+RzH+hAFitDBBDNLl/ldn/LVbYQCO2wYYI3mznoE5coVP64pHmoU
pp/BGDd4GU/Ck+Vh7Nvvs6J6lqgnUG8SN0FeniCEzzylc3JzK695BcAstrUfV0R1xFvvlF9iZrVX
u1fTJi1GAsqZyXB5bMM3i6au99no9ColWGkyRYXDF6JIXel+T3nXeNaSfurXVk3nU0QKD0oWFkFQ
5shnHPrjjTPbeL2ajko9eAObPjAyzgD+Rw4RO5xG27kgAtBStM6XlohFr4L4vlK6XQ+jAq/ix1vY
zzTOOR4TjzGhHhYoTJYLvi5om4cxgkkQY4jCMEs4fqCpY61bHAqB17W7IPEORt641Fx0Anp7aa89
hdc/n6ZxmxpU3Pm6Lu66XEOUlRX8BGF/Sxta6PkxPYnYdjwM0gG7qIt37ULGw5QwHotU9NdJWy+9
Yz3pwScEqfutqV3nFAP3Wg1t8NY2HutDa975rCyqds8VhcjYzttpW2AEXzVl4BIQo/+jDZi+Z9Ig
2hZp9QId3WGKmOL7J528gnNlLNbiFWYDvgUSNk7c0HUljaZfG4Px7C6AHDKUAKD84QUOBkUaSUbq
i+HSaFR0brMdQCfJN1ZXfPAEVOQJdxOTf3ULhozNw081keIiXvGQbaWGCpBoPmbmV5tm2XaCZQNK
lq1I+5zZYsMtD1qSFYdZ0W6jTn/n7x61178ScT0CVD6zCMKsY5dLJyveDU79hoPAes1Zi108FWe0
SGOtOsB2bqr1xqg1U/gK/BJTqfaQLBuqv2ytSJPU3/E770SMvD0slNYK5NLOdRkfxpKKeoD3l5D+
s0vlKPgVFV2HdIoVW8oOxhcYvhg2iHj58Ifup2Eet9Mg8705ZpcJWh/eG0Vi91ThhjkGCUAPkWfB
0xikzrpcThTZcragBnw+Bxw3NGkufLtFfeiWswjxZFS7iVQ+63AD+y3wMfIuRxfOFh55To4zxNWB
qzCBWwPgBK25HHsyL3HemlQvs+Ps4+I+JDDNMSlZDkz1cnSqGBDDgOM4FQTavRqDM3wt9FhuNSVi
zyK11z6H4V1flMnBKanGK4E54uzCMFXTiXMg4/EF4XvYwS0y+Ucc7lRtt09Md9sTFhi2IwlUYV6O
g//J3pnsyI2lWfpVCrln4JKX4yI3tHk2n12+IVxyifN0OfPp+6MyuyoiUVWNWvSigd44XBGSS2ZG
8v7DOd9BFFEzHEC9ZUxlcRcJKVqmsl4t4T6RMynXRpmgn8jJQ1+KTYEJcj17eb01l1JUUZO6TZ9c
qyDp/YR6FUPJL01D7ccNWKDKoahNlvKWcR5XJhXvuJS++A5+zIrGI5Hq2ocMpmYUG8wi2ObTK71G
mjUe7DL+sNv4lMQEziLUBAG2hKTwBGkjfPjxgjXUX0pVOyvbNssNToj0oM3U59x0bEKWmt2meJfS
/ZYmU7DLgXeeYSUOq/8rLfj/S8012zN2Af91c/38mcfZv10/v7q/NNj/+GP/bLDFH9KS6N0ND4MO
s0pGU//cEtp/sM+BBmAvHbknWfj97wZbl38w5EGwL6SHttm16L3/fUuIotjgT5nLkkyyOfmfdNhL
p/6XBpte3WAZKQ1mp8IQv9eIfxqcqRrfqz3aFBphdS/Ru3VErkunvqduvjItbWMawVEHK+bY1ani
gvQDQmjZuL0At+IYH2GRVrs/vYf/SYHE/pTX95d/FqMFZhHsSIka0Hmx/7IYGhFAJYNTZRt6fwiO
VgE4Dr+Pr0b9B8NJiOWN84By+KFmF9fH9JsTzMo11AS8SJrOpqMIvmorcXGateUhSI/1rE937EjF
DtK+TnhPdzSnJD+4+ZeegG3RzNY5NxWPT3K+skMRF3c0zzNCK0jwfUCTPPM3WWhwOW+osaQx4TMv
v0uZN2g+anNDdvmO3UKsGg+oXOGsLLh5EyvXPG2CKxB1alNp30vqEoha+kddz97ezIZ8YzLdW7fr
kZSeQzvbvMeoni8cO9+Ug4DSYsqNeXp6FFWM4GcJNsptr9xNdd88F9rEZC3mHAwNG1Y7ebqPDvvO
S1JrN68hO3eLlNLFj+TFMEg7lirR+L3qgQawvCIZ1yKHL6+aZWbeXnsvmK6pek0BmiOUCp3nxgM7
L4nTPRHLSpSIajbxkE4rqPn9Sgp1RzHToDwlFoJMVHsWx6H+VWIAGmSkHZzi6Jbio5q8k0UkzjaM
jSXMMrOOLWVS4MAO9gK1ySM14kvdkB3sgczTin3jGK99Nsudm7HSGcxn2iqMOpA9JqxHxzpfA6w7
uyaPWHCU2qbWP4NY6DvdVUcYNRxQw/dmELCjZPohjNy+Vy20avsndBFvZ7rmR2Ajf2kojKj92RHb
6aPXfTFrOoOk+j4ajbdSXbuIoqDPpiSFd52FtCyHdpB18zYpYbhCpLvrtJHI/GLfshkVw9aZy4ST
2hx037shGefHIEcjj0KTK5ps7RKbDI7Ib/ialTPBjB28DfmkRZy+lHnCFRibH6UDiVosqRNg31oE
mGPyFNblN8TlBDiNcC0cP3A77yHjA91mg8AG7vSviE0c0mUNLJ5ILq8xYG8fPpi7k9RiBCIUqS8j
j0R6k7VqEooWbkFCr6FrN3iaLxU7jF1LusK6qCHvjZ6G6rCQ+JvkiDbO8I7Ihiq/GfpT18XaSTJK
8jEINDuzNBHcNdl3rbvzAsJTjfR/0+CSx0xtYjFju1fbU7Eb5bQiB7deLLgBLj4uqBaYxaZMD4yu
jqow1QNkt2RrNlOO0UvXTjGabpzaGLo98xKFRn2zq2w1poCTl//Fg5UpWJ+QHMuD6BDBj0lgExa6
PHZDhcLXi4ZTAqwNAetVCxkizmb0qtjikvDnEdphQ+8fB0edXCnwPwQDC1+Km2s8NMEuEYTF5UZy
cTp5MwGhHaOsbyjaJvS9FbiKpAOrhPXqqtxfaGCDzVxDkK0L52qK7oKx2PUNuwVTEzr8CzX1nqfo
nkGGvxQRTwc8A+ogCAVaR7ENSI0rkfJhM+LweKol7Em9nxh2RN0DYV7Ng6lS2xcyeQO9XbxEej7g
ooInPefhkYClmEYAllyroTluEvsA0mn6cALsXF5ziEIIjlUf0SyC1m/IBvf70S63cgoqMCTByc6O
dj57q044BGZq0IDqMftFAu6wzYN3L80MIPZvKAL0U+H9qId0Ychm7sZrFavygFRsLe7vhBy+ZQZW
bnYDxS6N8dRCB9ladQqzd57fiE8FrRSaN8R587aJ8dWGpgtcqgP/JuzpNClGj6Ojn+PWVAfZgW4p
Qnnnn7YxVYQMPM28XQvBfNWG4bXxIiitBvJcA/LpJpTVcRyMrTuLp6odKGcH1awtVMnudMO9jIGi
JK9bRrnfaaN9nsSlL0uJfZFbNOr1djM7fElc9uWRQWBnXr1gopdKB9Nm3AeLeBJXYJlJs2Mnskdd
53ejbaVrsMS3lG0+skKYQ5VFhFPUTe922JHSNl/xuBAvmSa0bwAlEII206NWp2ql2kCtKi2bt/Vr
MnT91o7HV6ttx9VAqM0/Dr0mQI9ieDwG81kdCLBmLJRQTBsDYSy2UoQCWyUjT547tQVruNUfNPM1
IQllDCV33oiHE/budwkrwbZAFDvsB10doTID6Rvq38/SaxiV9PGwCwcTuat3kzP/lrHlBo1msH6R
67yTp/WKd/zi9OOmna1+wwiDbXtPGltT/bTF4H6TVXBy9XQbLEM/zyW4OULgQQok51YQQtUOG3tj
IexfAVwOtujAF8gU8iTNwKnv4dUNOkb8XLwhCX6hcaQ7wpzimN4Gcg7Mq+XLmJgFosPhhvLKZkiJ
rdNoXOdsW1HPkHj5tuXAbIWcTnXhDhcGhpxQcBvXsshH0myt6dx1dThsVdgIEjOgPfZY2oXll4Vj
PZtR8IOBtaSLi+yr2dYfU9+Mu9E2ifPjHhg8UZ0t3orzLXG1iiloSpJHNDEP/f1l+aUdlPVpS57D
0th37HoB/OqQp0jq9XtFDkjehiVTW2YbieDeAMnc8TYj8j7SDca7Kk5/UEM02xgg/IoYVtLVa44i
QidAF/VJS6/RdSf4718tGuqVZU3tNi6/1WAYjeyMV9S65N7w6elufmKchKSxx/s+cSl49NdsPEwY
qv2JH4pXH8PGMQyVC/gianyrMMdDP1oEE8XGeE7Cz3As7MNc9jht3bDaBaE1XPMezZOYu3Ovez9h
7L/0zoiNgMn36fd3oc13//HLYGRkYfSasf79dk2pg1JLxtBnVXzruUbPwC2MM69vXof9R1UbyWri
erkGpIBtkCYxfrFrE4AlG1JdFkhFJ0Bl+O6B1Tn9uVbh2o4qwihkaWzHsY1XhKV1m7YEOt4TqXUf
4xouSrGX4Rw+ml3yqqGLOWp6utYIiJZRZOKc8ATtV6MvynLASITfYMGLqC684BA3zcFpo+gCOQ0e
ubXMZPNVqBnBpbKaAFzScJlB1p3sunZucI6IBtSjg6vE1aNuvaTsPS5Ac8NV1WrEN/WsldRktYQZ
xgayYA5qEPtuxtWNxekZP+Amz5v6QpxNum5hne/xCbK6Yk5vMnxAZLrFVbQPgDhiuCYnsqZYhVMG
XwWPyLDtw37bT/nDUOubW26ZvR8DEfSFWtputk7ZEEL85TfbhI3kTa4R8+SS0M1zBAYc4FKd+G/H
AbKTctdZDRWnTRwQc1VWW6LG1TSq4SnpW6RhHomQXZyVm3j0ptWgg3ypMZ2lEK2nbt/zfNrUrfnA
+j6/8PYTwdmmHJbK+3C1OTmwVciPTPe9dUgh6kJvpxA96+aS8j6nw2nM45btHOHdnLXIhzGtIyoP
1kzefdgz47Xpy5n0R4ptNOhMtdhVHDup7TSHkdzspCF7kBce34feW9BIjiS8u5no9pl8rQPnK4Q0
yP4JIORcH4gytUkmsbIPLj3KS+xJ5M1mByAyIF4JzeiH9GlM1b5MyggfNywvK9W/5oj3LOIYfuwz
nkPx9Gql4qF3a+OWae6BQ4Szd7Je22pgDdCizCAtudzFsPiifBQ72KMH1dQc1QMgSMtDMM5/pkOI
wfyyWKE6Mk9XBBYd9zQ8vTNEyl1e2kyFLV/3qJdMUmUVKZZGvi7SD2KAVs5gHtVorTRp+o3dnpQq
8K0Xe6XeS3BKqxiMwzMG8uMwMHY3VZXvufwPuRlOO8LPQeUI1zlCL1h3Ye2XwwQsbgnjMUo3YTFD
MkFRxAfbBXdKgEJ87EhQ8KOFy0SV9tJXGZsyl3qX6BQklaWpfUho+5m5Ilm1eW2MCGlfnutoB+pN
lMz5jy6OiB01jpJ/6RNxrtY+DXQIv3lTfejgCmrN4AartN6fe9d4NIzgk2As9ithcEu6rjzgainY
bZFXX9dMx0gTAOsTtl8C4rrOjwvCPNznC/lEa2fvrg8K6KbmQlewXdM3rGA6zXqMCM3IhG+NpFqW
eZ5cRKMC4tN12kOHGZId5yfRuttKxOoISt/Z9xTZvscM7iEH2BEG4dGgeYMlnY3sluPhyjebcCqN
BythH9sZ1vn3rxyazwej4ZgGKXiP61+sLforD/kwmlvoYk26LYNwXCVTyAptMuJzVBQ+mZugPgc3
ONV6Fh7ckORKilVCiE3y97x91nesOQDyrzGDpdes61GLUZGmHb/bKoZXkxWL77it2GVwsxISId5p
g2/cqdgW4+LXMGO7JVwu4nHZU6Boxb1oCbjhnprnIISEljcPqlVUDBYbqtB771nJ3KXjvYAmCze6
rVU8zpLfaEgaWs6hzegCkRULIlzUQbDmc4VtCun/NmnyS4PFs0sQmTjcklzrhIJAXriklX6TgMY3
ChUUyxuHgBrNOM54gyFWgzOtJgjSGlhbxJEaJKoOISzpI0eHMuOYHnGqLI21G9yAuOk8IibS0FTc
vFTyaKQCE6vxALckO8rc8Q2wqQyIOQKNlJ2RMKrlELCHZ2OLJ8X8bEtF/C0BaeUcq4cM3+2qV7Dn
MGxsuso6Q4sb3vq5S9bu1Ko7DxfIEYXxxCltv0faxs3F8K2jStwXsZy4SmsDJaY74goXxmVy501Q
yX41lBUzmJarPSggFCO/xu16aOKs3w9Onm2IHpnWJaOEwGVr1vAZIRqtD14FvLEKNhH18qUYjDVy
V3rOhM4Dp3R+cmhOJohRbXfXCba95yTgHJh4U41mjJArw95Rz25nS9oPIjfZ05sZm9Uqekj0mBPB
rEDysHexc3BPxJ7a71NwCQPP/TYiiduZcTBuKwnVRI9184Dbd2RJZMzrthjbPZP9I56L+s4YBd7i
MOqbRqP26VzghU7NnnsJ/B3gCmswKZgJOYdeNs1OV3pCHBD9VjLSJsQh7WZJob4cN6TEuDxwNglx
I/tmohX2ivGhdZfNfGZHJ5VnSMXJzYBUBy0NBcyxHT5dQqRX0pPpwavLfQq1FfBfqo6Vsn7WLItP
msdEqVdnS0CBHdEcHGOr1zm0a/MuvSzc86kgnx/tHRpTkoaS7DWO9WnXOt13Tsr5LjSK/xIyS6Wy
77Bjm4ORFcyHRvcz8FR3hEeLly61tnXsTDdRFnINp8fcl9W3NnJGGOh5vGfhEmIpFLjSqx5YvO6+
GAABD0M5VDcrsKtbQIjvOiGUIxA80asINJQq4D/BhmciVFf2dQlD8QeOiccsCbV1ZYTWnRyq3ld6
f4TnKc9uwbSJh0rKwQH9Y/GSrMhSP4TW1H8IDIgx2xuKcpB1QzqwNAmhVrskMfXpzGm1rL7ssomO
cUNXk2YQVeVcXhszfky9qnhmZMce1xzoImqjeC6y1xI4/tI65adrFBX1s12CoMYch/ERflrH4oXh
P0Yok4IAZbBBEAOvofT6b7HLABy02q7AE85hpf1mimrDGeOMsU9Ne9kMCxy4JF34wwyJ3cojxBHR
99mirCGXZnjJTfd7PfVbACTldkitFAAhcZvoJU1k3gEfZmnBl4/sieSByj7o44yTVte+O1P6aQ+V
fBgCDeKftoG+XO9NmI1+oib3WjKGJ3K0e5uhyCRj/q7Kud7IuP9BEqLYjvRMdxg/07p2TSI9NBat
nIYhVoP0B0EZ3XPVNu8ExDzbFEfvEpQkjq+0OQAy+l4hGuEpzU42YNe4zdKxJ9iE/T6ZJxuHVeul
b7mS4+qzU8b40KTA/GDlrGKaLXBc3oNi7c67ytXbxekpV4B7x7o4ddXMneZBD+55tixUxbUx443v
tTk8GGArURjK4pZEkLQz50NMObGqcTtjltT3Rmyw8bHrbBtHjUG9WaU7ox35rgoQmGR7SQLkI2YD
ZtugDbKIXW6rjkVtPblmYh5zjVVmjDjHke3wPCPVmRoWk2bcJRcbTpzb1BaDL4eYWJYgvjZ1P8dx
mu5z3l88NteRMOR1hv+TgfQiNxSG5ZjNP0TaTo+dtUG9AspJw9wVS9amjDhdRe6omakVsUz9wcrH
eE2ArbPtTIALWZr8yO2mpwzqX1WBVjdwCxZHcZL4woi4GDKgjjPyzWtL0Iiym8c6ik5g1aUPdLfe
QzDAqpYrAcJsAjtqyOaBMMfmwRHxGZW7CXOfnvvNG5v9lGHhgGuuWIXz/Nb1Q2cVW1dWMDjS0S84
5Lil6+6IrXUbq2ovanu4TcsX8JQdDFyGHwK7NUNDItCb5JDB88xa80uxDQa96oArcjNfhULbJ2SC
MmH5pcFP82HRVoeKdMTJ1L8wRibr3moQEW9yY25XLiLeRd9NSntGopyLYM0G8cSDEDIDMYDJDrCD
3SOmFq+IwMJTB2oV8BPWVzf4rmsgDOZ83acbGwBsn0zE8yU8BO0obYnmBB8omD2WRFFWJk3rPFWA
zXVOSlbqBYNHLJt+MiWvdhIRVWeYlIJO6DcTe7cRx2yZ6Wuz6jNE8yqBAtQAwuw+RtPIdsykPptF
4BebKz1z+q1l2SRrwvdj8IWXYUlBa/ZjBRvQS++exeQ2LNnhM9QdRvdNA3K/qiLoCuWirNBCg9V9
pTaDcajKjvpPWwW2+JxzgW/Z/ITVsItrbwmb9y5CQpWIeyi1KuP10AYckhR3PWtKAlIWRWLv/qJs
mTCu71gEqU3S9LtSwrswslcw7kh16lfLfiPLI1th2xgphWUHMRQ5T630T02UGdx4ecITwQxhzrSz
W5dbVfcE/qR0JplTNIdRpBPeJeY+wFcvLUwtPnyeeQoEOTO6dGNoIT+vme91wSccjsQ6ifQTx+fg
w2lgYaob5b7l2n0Ueg1CFfhs9aG4dlZzPhMDUecb6ZD+QkrJrlYQy3WNmaXLuxRZ5SviOUpl/Z5b
WQ/FfxW6TMSC3NH2m6ZxMQfkqz6+2RkYPxJ+eRRcrcWi5HlpvUahmGTGXgrSyjVGspvOoR8IoQig
92MIaUagKJhrR8FEUhhY35Tlfwl2wtcgivmZdTMa/WjM0b6wwgZFFo6cHgsnIDtCkD1ONkt3MH27
QOKzYDjT3AMNS6xww5P/EsYVnuCyY1dqsAZp4NVONJVHTh5k+V2+IqSGhw9xD1YDGtRl4l000WMX
uM2mrRJ7nbqutmrnD9sdkS546AK/s6XwsbEToPOliNYMhulXnbh7y0gku408O/3+UiAGO0yUQEw9
tHMZMVWWxMAkVv1oWco68Arhh8TR0UMPVOVtw+Aa9E1dtu9pHn4VFP+UyzqSTwCjnoA8YObqzMzz
SSrOfKm/29MIxpkepMgr56bH4rvXKZAiSfuWJrbzsHyDNLv7poyXosoGFvGzu3Yd72escmNry7Ba
0/cyrsDEQ0Y3DaseT+bKCxB05Hpy0caxgIvfO5d6MD4Vfcla1/t8I4awfpE5GKK5Qull9dVBzuoj
wwrko6BoVkZqCpRthU00HJAtvA9br3eMo9cmJRsBBZc3DpaIkgRffWDx/GfIzCgAnu0xz6bLUIck
PKA0PzLFC0+/f9lWu7YjODOp25PtDh6VeUUmtV3kmy7tL20EIHuWuXckUDNNPQLHB3HPiojpv6rT
TVnY8lncPXOOLzVhNJeKz4/naJz+MkjO2hfE0xFopy61N4YY4PXxMMTFgxhE8xRnS4LcazHrgoCg
VWK686qcu+E4s+Bdh3Ff7NGu8EAe3PkMkn2v9bq+134OnawuI9adKCf8jPMVv4xOGYNgHvtW5DjX
YBjR0Q/mJQiIc9K89Np0pyFuFNJe+lG4EjyrYm/YTHwyV7fWQAq24DiK1FkRo2A8CwH5l4F6YLTm
hSBWnZei8eAk0xk+8BjCdUzsvXBh3NNTl8eqw5nP9lA75xaPoSxdEOhjepPxnKyZduQvzC+nMNhA
O8hfDJsbhNsIVap9iBjU+BW3k5YY7UGm8pAJWfDJM73SJp3gNEJ7oKCzkKg0D/OAKJ9bs2uh9KLg
RFiWPLf2cLYL2/g2GO177yI6jZIm3tkZRCmAjONGKRjwgaENO6GD4Ajj2dt6FKZrBaAny+CCL+FX
TsyDht/6KLpxvjcR1Fb0Q5f3kryyuqlIcRTZtOoUP4Gz3nx2DUo6KOC+LchucbrhGaTOO2nYw2bO
s3Kb4u7GQQuTIkJ+SE2SnxZhnC8GngmFSXxKpkAVayN5wmNS1DsyOlBhgVPXk9xZNoMclVKi3HIL
cg8FudxzhkOnxGDSzvpwx3zyFAPxoLUGUKlGcW61NoQlYskH6NnTVqEOXRG1CW8kb2+DblGEVOZ7
T+qYHsX9E/q/5AVtKuPTYrGOLPvwRHnrJIDmpY8e854elATjZIKFAqJSSHHQIJesKzGjdpqw7uBP
K1Yklil/RvSzNsvcuJHB8RkEsXnrmja6KgEAr9bagxe4N6M1nIuTrgWQIAJGwISQR3EYvBgkLkQN
yCTSWw3V5JKmFq3McHh0Z6If9SjTmKGH5CiNxTarSVNxag7+cR76BxIurwAWGkISR+8lLmt/jCAJ
2HpLRLIl+0thp5ei0BnYFJw83nKbMLgYV12LHEeNkUn8V8LWqRHPPdTujBh2zVXRCYZX40GFUNo2
SzrO2Zxaqm0+eASNW7cy5LlBxHbQ8tgmf9HZIWEsjqIwxKXO2nJTmKLw3dnTT7lmVQeE3K3PxLVi
yUy/HCHeOom6h0tPt93Ac5tFaPJ5NunVINcjExnBVFPrXsaoscnPaao9Gznt6ArlojRv3oxWN34y
8KR2JCzWq4TDvCvP6bY6c61AvnwQ2frVlNGSKA4jwSEj6hZWwRM3zXRow2m42vXsnpMlktFM+zeR
pYuAktFuKComnZhC79mYbgk3rI9BnX3rM/BeuaV2ZFcTLzGyR5I966ailOEbyxRqHylXsxHHZxf+
U2KkzWPjMQjZwFpPNtCFxWrWgLySiY1oup/OyjBhGnVK7VXoXCIRWce8r60j3c+O/MngiFuTDdhM
VPs8fbJUZxwoy2nH5IYmBwBnCwnEZ69H1TkkT6aq7X1ucYlNMKopaSXkCLUlFUrf6Hjb16WIi29s
30ciCAmmCNDvbpnEv3iplT+6BHjAryO4dqh2EjzNNhNQwNuivzihSB8n85IwFZ71W9q5r4EO/79b
pgPRbCT7VBT6tWUVJcvAWldkAZ26YKSKjILTyNq7guDP0HckrQONlT50zooYW/OlSspdjnPrTKXN
29SMJ+mxHkCRvsr6QZ0seC7vXY41pKrkC+YGee1mFpFZ7UCHb5iwdzaDrRyyr2oTnseYlk8lysGw
nRM2a9XB65HuzRX1fT103XV2ausU6t62G+FHpFPeEvKS1tsh4dM3s644kL21JKtnd3NS6i0jiaYg
2qJJ+keDKg8HqjhisJfQJDgNFPLAleWwIEmyLIcv5pX7aLa5fIjwvleSoaZHDKNsm/xK4NE+4+Wj
9QjCq2yrV4Zh1YOJM3Q10Q9C36gflEagi8v86LEkWoqQltbcmfCRt7r0Hgde1T4XESmOaUWEGQtR
PyBM8KyBcKqZTz0HZhuyknNuHNozkSF58+Zo8Q2vRDGIGxRp+NtV92yxgXbr+KWeW8R/c8zkbLjA
FKFFCtPyXCZIeeuZcGkRrCrWNwCjRHziHnRCs78D1Noalk177IZqC49tZxnpDMPfWSP+YUJXmNSt
ammh8Rn3urUjDocUByU4PitXbMJxh3jllDNBdGfCJDSSFnwjqmNEPRmMxVw/eizj/CYPx2MIaSfu
9DdjLJJ9EGjlGg8Gl4/sDN8ZwfBRzLEytcqSzdpTX3XgZKPnMiaALLU5UgJUJXuTyZNvJ0K78PoT
3r6APDocUBfjLSRJ5Ow2xbWMqBe7sbW2jSxpXEUIv6qBFgT36nGqEnHIpNcCSkpI+nbtb8mM0muS
hOTmDgJy6PCR31emtpGt689UeI8E0+sNRDKIFuEt44+lQ4k8GYMJeBp1GNAoreIiuwauDoYdegu6
AnPJPGXEyA4J42f80Wmec4iTWt5AKJjwvZx2C6TCvNgbabUucv5mIhu3jK9KzdP/yda4SMb+IcY/
fP39b47JoAFdL6sdYLiubpqo7f5sayyMru2y2Gw3RpB9SAoMQtPRHZTF2RvlFb3XU61X73AQDkUS
cJWYD/OkfVbA9AbBI53EiXklvP5R79iwUBT5QxV9d2dzb3bOdVF8OAFs+7rIf9HaoexA/Pvfy+L+
1ZG9vAB7sdzhvBUmqIK/voA0aIw8HTTExl5519gSYhxpj3GqaP+m10RPHkaLJNr//i8FQPKfvG+4
atHhCf5ey/sXKd7UzL0xzGbHUz94NQs0M1hq3ZWBWeLQeXazs4bum0YA9zmLGACmBqOH0jXCFw2Z
Ws7owe4vKjbuXdsW75ronxm3++S42NsRMfeq1y75EGI2Sue7U0h3nSdDu+lPg9HbrP9R7nR0Jejp
QvQfaG9o8nV2JYW1xhGXLEqGpMcYw7owa/rCH1CP4zpA4edRJ4JYdH7AGQr9OnYvQY2qKTH3QwhE
NcbOZnO2w1uSsr83iAtL/RNFzHEUoJEjWTzllnV1CvUeSRdXnHbMyKQjiaLLc8xDzrORxL+aIfwy
R+uaEIGA5/CTSLp7rKx7GvQPxKe/GL3x09TsW9XYz004v4Ir8ScvPxC4iavG057nCf9xGO5bEx34
2BB3KeWuCsU+GrHsjMUChHsJH4YClLmunqK8uNsZKq8h/UC9H3qJvWWtSVC6Jg99I7ZVmpm7WYCa
q0aXKJ7UNvYYbLptZBYmfoa0ZgscE2SXRgiIEkFCJfM6iZwKghw2nSx1QWUnZMoAK3NPRbrRNERJ
vy+q/2/WfZ6qn3//2+dXvuDl4TDFP9o/C4N1W8dbjRr4T/fg+rP9/LefRRu300JP+vvfnn9mn0X4
WXz+F3/yn7Ji/Q+M7jZgBpufZwiJi/ufsmLnD0NarkDTu9AI0Hj/h6zY+wMnr+HxHGQCKXDL/7us
WLf+cHHt4tZ2XZRulv0/khWjbv6XpwZYJKnbhsveAuIMf+dfH1Zx6sYNViOQ+uyT3l3kbbsuqcnB
UB477TZprDsEUgmXq7QWdvqsUbBC6lqXAyYFyk/QNRJLy9YsEdCHbdk+Q1TQtrU5jRx6Zu/o60Ur
0m4bnMian9AhE28Q1CE8d5I9SRYx8OCBxxDuyRln94DSAQ86G6kAvDuqhWsNgVKtgimXP0QbJANx
BqojCIBw0+9xlTbMKWyGSBzKqDAJjpS0NbBcldzlUy4enTwZ2Uz0MuvWGinL1XFinfo1uoxSaA3H
grVeY5cv2OlJWYAR2Dwlk1YdYjLfr23ZEVE1jZV4KyDqUXOnY+JbTpAKhiy0woOd9uc2tGv0HWbx
PIFAfRVxm4dwRak+fJePmBSQnIwk30pMfdwEBKgqn4xAgzacPe0X61N5ltqMXaAZgLD6dCLJW0up
PKwqYpaeDL5dlrxu6PlQ0IDYmyW6X99DrmQiPijTo5mimPK9qfWgoIcDEXJNnR4INg4eO2+oH2iw
x82QoGXx4XIW53w23YcQNcavyJP1lx7O9mV02FpiryRKvIUqtcWBSuFDUs7am5W9d2i7XqumROBB
3B9W6m7acwwWx1qQfkF3o26eZmk3PBdUcV4qNhnq0b3dMY81SaQ5GFqDi2tOxUc9z/MxMsPgXiIz
uEzklGz5PFjj9bmGG6Z1UFHoaj6oBNwhHL0Bww1YlWDAB2d4qnqpKPq3yO5LkhPwTRFi71GPe+g3
FrX1q64mRh60k4MLYIO8V5pljz1eV+HHrenvV15lxky5tLF4G2YvvjGUrR6cxFD1FknlvNFrqz4a
UeO96sJrPk0mXgRQSl26OwKa0OXabT9sZDjNl0arNb90NJQE6PT2etv29zCxFKRlWYB+cL34gO2x
wpxOOfVaJC7+tdyV+3zilKVQyE/4T7nCnSH+Jfqs2g6hJNTccwq2OaTaq1XXud7zgs9ZJW0s0AKH
cXhxsP9QNw8sWcw4eoDHb9MeyQrjVqusz2qsQ2M9tWH8OLouU3wdqdxOmH37hlYquXa2rpNvXVhX
gZrgzaiz6kA4OOaWMbO0fTOa1abp28heBZXVP1NJGS9d7gx7tPvT9yYs7LfMrdt0z5C1/Z6JEe3c
HLUh/vVAgUyxJP1xQY7B58KuGJZ3aCIsj3HZTRVNvo37CAe3THK5yL2SelenOYJ8Jic0lIS3kF1a
3KI0kc9Y/DC4Kst44p7p91PDaN+POmldStDMLPHRAS/pJWjK2VE22EyBBMBCxIO7o31rL4NeJR/2
xMZnFQkHL5EX9N0FVGrd+IP+v8g7j+a8kXRL/5W7mh0qkAASJmb3eUdvRHKDIGXggQSQsL9+HrDU
t1WKNtGLuRETs6kotUpk6yPMm+c95zlUA5Eaz6x8Rec2/tpQCSJTuKezITbPws+QFKGaiGnVGEI8
4u2klbKoGXkqmRrPXqaLOx8d/37ms156dXHpbw1zGn/YKeUKq1R2LGMlcQa6OYeiJWcwymmlDUUD
oM+Ne+SEQR1GMdSI1cEAz5eMZZlShcezJg40HhmSuXf9nOCz8ifDPZkoIqe6dLwfY6jVBqCvDTFA
12rLfgDXfaP7c0B8HaOgGCfUrlqQu8PClZ0NYtz2tpLdsG2BkB1z3M4s5VsPd0BJmGGGfbQdmrgm
7tYuFDaRl5d6AqVLaiBSxb6i8Gurc2N6mSAl/uhds7w34NFugOUu9vIOk59lUxoohqS/yZUWCDyJ
n5/7dFnPW6Nf/GjyCtNWLUtQbWmTnuxOBhyIfI0HuJEo4ZhQN3Rb8WFVsf/ZLxbEkC9tUmlsr7MT
qAAFdSwgTctB6KFH4nMpOuxhVtYeZ4JtyTGzWlXdUPxA8GQTFXPZPDu9sq78bKo/KtBPT6QS5IDj
1DLZxqXBHW9v2zvk8aBo+zC8HJG2B7lA77ObbPCM0m6loz4BaddX3qYwRHSOOMJgSMERPMAFUHge
eXPDcKjcYiI6Ttt3tjI6xz8nswy/VdypPY1ovXXfYoR01w0I/HSNB1tRSeT30ZdxyqKzS8/XS9yW
6ZMpJrHmAc9A3Ywt6WKj5um/pJ6H1GJ/YUQ1Z1svZ1ev0eNX8yTz7Qx4/N3zM/nBbeV9T1I/PBiU
c9ykmhULimtnXzo5ukcEPrLxHkuFVcsMwxvKH9zv9ZTqtyKW8Zn4Pw6HnMwnOLWATEGvGkVUh7Li
lXSc8rbJp2HPV0reSBhxI5It2PumlX4kOsVfrkg4Ey0f0vuEk4vCPOvgZF049qyg9ccQVtlzavdP
kT0WBq8nnxzpHLNYXIVdUILHbZ/AI8U7FGDvBrSaCT9vAhWSwUZb5Ukp7U3Rp+VLr938KS37/ANy
WHu1gNmOwUTeyeua9q7ocWasenrtRwIyI0FKaUpalLOxCXcTDzvqV514jcNzupKyboldVh7qo6XE
fJWhSn31piS8K/GGTKthqQHsBNvW1pucRxUn4hgGXfpepO4rzkCbB6n0l7xzm98PXhveFZ0FVHTZ
8ZaJE59si5Cj1YIOUb0OV245SRbWHd1ME61hd4wL/qUAh3Hp6fBhIiAi+ax6/BBKxWA+bLO4i6U1
FOu4Yjm0MlyXtX5Vaue15Cbb4d7039HInAEgUZm8GmTCrnKjrKgd7vrg4JVpvomctLvWjvBf6U0d
dq2Bs+OYCtSEdW0PztGO6NxezbjpT4EXQkI3K4e9gEEMSerI2jVBpS/AZTsixkZQnuwxm56LdnC+
OhwKH3UatfcGq/ajLcP5GwFkJOKwr8UlKqiWWpa6zZNbmQAPXUUlEKRW51R3Na6Lea5e4jKRb0GZ
Zyc+Amp2h9DZ+UIrdJUk0Mc8t5u7NoniuwWXu4Yg1mHYyqIXxzXbfZFQZd1E9C7nEj8IVNop3plt
2Q2L06U4oZuMm7CprT1NUOWLqPzmBcQ90amq6Y66qWMcbkFxajmbbVXksJahGrr5agTgczdOkme7
lKavfRmmPCArnumQs+iLn1z3Kk3thM8O4mucQCIhVEEnZFU1T2ZT19ddJvojn7R4YyttHDTNxzi/
TbqbapW/p37fYFES3j2lAS14x5LSCsRl+UFbNB4rSXqgg3+4QGrb7m5SVjJSuVyLKyoqjFXpVcZb
YIHF97TrcktOhKaSgDKpZTNafrjaF7cN8Zs1Gds2IQeSQFfP0MmRnkd1nvuCK8SHU3FULS4zfHPV
Q8/Z4WnO/O4us4b6yqpna42i6F3ZVjc/GxarPFcNwR4jZHqlZ59miqxLDhj7ox1dJOyJW4ay3q70
EbOPfq3Nqn+fe9GwyZjHm1AZQOrcyuP10hYzdkb2PowiNFa6EfzzgoUlaRl1KWffemsLO3xqipGO
aZNhAdOwwZM5LrA5jEEAqXuWY7MqhTFeKJDkx1YvATLPE9mprVR7P42Vvwub1P9qBhOqVkgRA1yE
0HsL3MWNbVD48qziHAAaxRzXkBvzFz8zpxsUdoH8YPqvbhnzNJdZKW4nqi9/yKapvmCEMYgcpWTU
Q21+HQ0gWqpveVQERdC8R1OY7Kl0E3cE0/mGIY2+vghHpqa6eTQzq3rP4QJtAXuKTWpq59Z0a2zD
JhIZ6tbsB095PRb0DfY4RqVrWFvDMjlS5Lxz74lYJkevtX7g0AlOUaEXYad0qODGSEhzuJ08N0kG
VsVsOzxilaMIWRMryGWoerhqefZMk1706KVTch+T24H+w1PkWMVgSVdOYbW3pOvVTT3JFJJ+VE2H
JrVY2tdF3d9HVU0MsJLmDEueYmatQnnfEdn6iNyU/XNhRwc40axKRO1frAiLN8n+9sk1DYDeRWys
DcoCnlhoGZsYAE/IiaZPjwObxdWEj+JYzjPP2bRvXprMNh8CK3TuKCLxdpgT7eemoUW+tEV37cM8
OY3Ubu0SaHrXVvSdk5EkIUDSnMTIYOEkEEtJMlby8hbROY1WZpbL27ZaSl/y2sLJ0Bc9YJ48qdYm
6v8L+xnelVYacDPaVB996eRSUcN17J9T8n07u/I5QNahQaAy7rM73LbR7RTa3lOb+YuVlzVgVbjT
zlSz2tM+nd+mDMIX4Yu3IYADIuDfnGUNPI6atRbBByQHUc1wHq4Ed/FGkm6/MT07PXqx1WGKAfXx
SvevATwUXFtnuuF1iKVzV/CEIHhUS48tGcihs4x9mW84pePV9JRXLFcql6EngTmseLWNh4pgCYOJ
g+9nnNOeSEbe+28irEPSr0p5GGa9OubN4I4Pqs3KD69ww51LLc/r/xWJ6f+hMDoaDyIKWfSfMtsi
HG0/daO77nsz3X8HOKs/i8Ci79V/8ps/1ad/r105PpxrVOl/nod/0vqdehwaDr/9pl797c/+t3pl
oglxErQADcpPIeq/1SvpYe9lHvmrdmWLPxzXI/hOhJ4FkbsUaf2NOef/wW/4buB7i6i1KF5/+xx+
ps3/rFTjc/n561/xPNJbtKm/bwroy4MEDIF3gdL6poeS9lftCqcRXmDbtfactlnieLSIzutgGOqj
S6fCS4tj7U7PNJRkXRt0HHeUBggN9HQfeNI8kaVL1q0EKmJafYJT0lZ7oiv5sZ5l8aLqmcajAdxE
SuqNoLKOyB4GMwQ0lspyPhpT4Wdr30vM+zGPWNO2ub4E8CcOadnxTR3afOH/2OzoUyI8K/TxdBOq
AtshU6lxI1VmXpl4YS6RbwkK/9JkE2AzeHA02+VWpzxnbBGsSwBg93FqB9/SwuV0zhPD3AkKjXYU
tLoP3pwkN5ly6z2fPSMDs5jHuWWYT42H2pTkOeZTUSIUyQiUhubdiGOrtrVYVdrE3Bn1U8bZBdQM
C/Q23U9VQfVC7zuKQ75OHnTSGaTSewebWsjJMbLq/RCO/n2thXyJU0oSN7TIUHPGxSBukTII04pe
eV8Toy89Nkp9aG6mnNm+yUaaBahuYcgI+hhqeNc86GAxLBC0qN4N25iuWIGGb0E6ymM6++q2IIXX
bWtU1E0G9hjTzYRH0DXMKz+pyx8WyhVM/mJkORpC6qeykwyMk9OX3ifmCUfpfNfbErMZR46JR57r
q03KaYZkIBkc8oZBHXx357nVuD1UaK+SJlQHOjzqbzw5ZzqgCq2+4DWrJjgCQBBXhIpzWCdhPr7H
qq7YsongTU+a4jS8fwBUWtF/SUfee3E6YSdfEtmYyCxIJM3EAZHkLL7yUuNLDvuKET8Y4iNKxvQA
spX+UgJjt7OSDaW7VlO1G5yb9J/z9yTjxs8nBTvyXiWx+9GLcnxpTZ8TzSApUKDWIXmrwMIJbDJg
lAADFEl7HfCqozZ6KAzEVrq4XgW+iR9tNOnnmOf7wep1u8+8kt4hPFzBbe+6xfNgFpKdTmg4/ZaX
qg9yXU2E862UnIxvZ67GY2zRTWbGvCAJ5wzbnjrA287TBu+UKbHPMvJDgt2lWe/dJvFuqpma+U0u
dfKkcgpx2IKTbVsz4lDhnNFWewZiKV7MqZpYkQjjyMIKfyhG7IOoleqXdUly27NGOaHbNZeEAR8f
hYPRG+w9ZBc5tbzMqSq5ZRkzbPiJuRfDqvpTYgNRyxzl8tMNjfzJkKUgrtyJCqxgKdKAn8nQvqSj
SdAk7PUxiRpnKdqADYyL09w4XjRhVxK6ZjApiOx3WXxrTWVwN0lJnsivGo39DjrQXGG6lxXNbmFO
MR9wLOovPaO+NaqkuRmizP9iQ4z6EkRSfDMoingEyWTdRWmIwkBJ5Q9LYevvW0s+QymxxnXtmdl1
ZLj9a13a9g87rjq0NSib3D1T8cACVlE3lHV6NTlqPvquQJGzfP9sLvoxxSftWouaoueWZRNq4+gS
utcWVp7aSu6TNlJQ2eZgPnAUpLQ+bWbwzBlZ67qD/pB5iX/x8tC+KQ3a6exSj7Aa656ciBksmOtk
b7ltd927efkxebrfOYLmbYvQx9ssreYG4SyFYGQkFBc5bKvjJAZ/ZXGCfwW0I2fKp/rm7FCsfoor
x8GPHIWHHoX5Bn5GtbPM1uGyZ8hpGymBnFSEt5yKNCXAhBLkZ2BeQsLDD10pmh/KD8QjWacS7N+Q
BYAjMcVDEp/JDLHBz7+Z0xwhfWTdGe9e+OriHn9NplFuGhMNREWsNU2sNtvKx64yBeN1B7R/lTdE
e7lAGeXKjFjPHFnrIiVXoPqAOzMJybgOE8XQFg8xsWI5a+enlFfQiiKrR9yaCIz4g8VOMU+RgI+7
cdcO/nKrWyVux65Mduwly60wivLYd5SEUwdQgKb0s5AJXqnqmsSnevNFO0+bJE+sL0QWWK9QqUlt
mqIRIi+69pYPS32ozubj6Y0vQ5vlj2M3oMHDgdmn3eDfUhAcYffC32TGfbPoVtl2aisQAV4+X2ZL
hccxpBnYZKd1GeY2Xhc+dD9pjnKvGSvPil3WmeUV1X5CNldmLMwbc07K5yJ2cZg3RjreRMgNxKAh
TUvM16az8Qsa3X08vG94CNtHNMoGYlNQX+y40QfS4awuPHN8oX2mP/iW8k7aUvO7Ccv4ibk8BH2Z
Ywt2Sr8+F3Zh899MessmNgYFj+5kc+vvYjTYKwtQ4z63SxM6SFK8DL3Zb/s4UubaNPoeZR1WDMMv
7ZSsdw1AZYDPQICxOLfKXVEV80MCt0GtSPbo7+bgiW8ccoIS8ELp0o88eoXa9YANSQJFLFyJcurw
SXaNXMdHsxVswB05jOq6mUv/Zgia/C4Eufq9EC4hKHtR8BofbCQ3Rf1IN5KxSR3Lhy/luw/SHdiC
yOgtn7yR8Png5FsfR/mhCONkZ+MvZCfnNDsk8G5PXNY5dd6g7ku/uPgR/VTKxn/VtEfp02w8jDbk
zmTAFu9w1n6PaC3alF2AVzSTTnJLVcJ87JYS89lLSGBbFh1UqhzfvDYGpxBgXREsM3CIQ6eTMn60
5qE4txxBkNUDm5VZifvaQr281rwk9mE1GA/kofSex7O7diw8w/lYJt+0EWVcemSDjCqinakZh3sK
oLLHWAXRKQ5bwbESEokXA8nDwqB3SIHVGn9UBHcwQvEyepR2Gn9YP3I62bBMpYDJK8s6WSccaN5r
wEhL7jy4kwszMooB9zVeS3tUm8prfgXCL4p7qiIm6uLnGdjZEHMUpT11lNsGZWmrDC0roq6Dt41D
M96lUF40lHFBuDEx85M3DQQV/abfimZ0SKW64iHUAXnzgXhoSjMl0TWHclJ4bc+6IXutrJartGt7
lvdR663BYzBDIgImLzLhmgfLoe5Nm3BDUDTDtUMmlFFydp7BqLHmhOx9qC1fH12qPTZl4lK3PPjZ
KRGFT4hQd9suUuUPv8z8K7eViJ8poHEjWiLVlL+yfdXqFClGFg/Z8+gI0qJTnjE4MUd+DK3/Pehg
siaJFZxbU99Js92FTuBgV7b8XWEDLRub8qsRUsNZU11izY6D24DPi/I9cZLLWm6yiurK02LeVmia
J2URGFMy1pD9Sg7VIzW124514ZoNIOf9uO3cnB0FITczk+4jN6q98WTPNPrLSeYfnAs+m5//fiyg
fsWxTHoQKNQxheO6v7OoWyhaGasdQuVirM+h1u52qnOqEOY6fVK4tahB74GyZhi2rnrLE680VsaU
UFZe9M3Po3Qd2CacJ5KuUC9Ee+tzznmJnarZ50Y17mxfXRJqMzfAoeAx2RYrJICHKrtkbKv61VS2
wy1dDcJhC+TFT25keKfUtejC7QxRfbEDJq61D4nlvZk7hNZCw4hezVEjv6FJI5mn+MPc3SyaIGIk
U4KXNWPQ3b/5nH5f/QuEK3po2fw7AWgz7zef0gC0sABYFyK3kQuiIT3Ra5nxvF1xwu2x2cg0unUU
FaXr1jHoEJAzt4oTZj/onIS/QOqj2otBZaAhzQAYMU1l/LjTiqwnkJCkfmblYXxptXIfXS8gt0HF
zSAo4EmK5Zlt1w8Olv+RHHwidv0owoOyRueedUe5zx2cjz1Yv7M9J+pH1aTuowqN5CiJeD3khqH6
TZIWvV6xqpqqLRHo1j82wVRcUoD7z05EuwMSnJV/+dcfm+39zt3/dGY4HltLxzEXx9Vfj53TXLu2
nJL4ULV6X/Cg2gRtkJN+rqu9Z84O+x41rFttDxdorfUVfz39fW7VeOeGRbvAyNmjrajGI2o/lyM+
vlIan41v7BnxZIMbGPInxyDvFYguY7PjSYOm5sD8CofIPnQocAxBhlw7HPZWYvAZ1riRdnOTmgl+
Ip5wRB2IRFuaD7JykZJS/9Wg1ZV72H2eTBLJAeEqPALVWklADfS5tteV0QzIpHiNyLepxxlbLQHP
inan2vX7zRQadC0FPqHOGj9YTCnhjkByhtlXyWHTT216sUktI59FDz4NaEeyrBgte8HX99wHyIcP
/RA+j6lPTY5rr+kPZosx1wZD9XJ5d5n7Q2Z+zv8xEnUHNi/ZiTWf3mWft0P+eWuYy11ikZyKUK/A
m4L+KRCe++XGmq0ip0cm8dHSmtjtL6HncZTwY66/Ths4sC33Lou5ELMm6w/OaN64bR6f49HJ31Wn
GYVwYlKeCdwpAzDHAl6uFCeMPU3NeB99ouMs5YaLanxyyrV2SSsOx9SqXos0lyst+F/gumXHCjof
9bqU+TW9+b11R4dQr/MwgCMyyC+0VXNVDclHxkJ24+Fa2fPAxmide90ekT49GAPUR7HgmQYiLo7u
jEMHi54fZuhtYisK9sY8P5saA2Q20PDsZm9pngSrorLTtSaCt0t9mWLicTwmuEnx6mYq2PXt+BIR
EWCl4RDm6yQ2jjmKdo5NwsFX5tc+ypbUGXJ4E2iyxsjteEeLcBXrwH+KDNim2vTyfWTgt6EjFR06
auDvlwO2YGnFICOgpWC7RC0g2O+ShcDfXyXj1ez6QM56OXN1A3lrokAAhReME0UAqqDBqAwAhqUb
Dpq1IGdKjjzq9nat60dW+IBzIKLf6ckwgdAR4tWtQU1y42b7KCDUYbJNvx0mRRbah9sVIJmYmRuc
szHsXwNRkEuBrXAEwQaK2Zz7ktHazHAUhuklXY6eUhIZqcwIMUgL8VbgzOWDmMLj1LH/AjEdvHiZ
7M4gDNz7Bpn3bMrQu5sGjNdElqJ9a+l0V8edsQYkXGzlcuIN5ilbA/51H4DGWnvAwfgo7Sna0EFt
3CvfVYco1vmWfZradcvxOUnh9uW4YFZm6j8Qj8s3M+zuNZbbCN4vfs56AhFiJ7AlpAYwSNqLGS80
wdjpNp73PbH6baF858nWobkqa8MDkQWtJf48xFO0esLi7H5p7AifgWukR18XF9H3Ha2rGXvSpYzu
yYngDhDJqk54K0kP5HisfSggKxrM831Bu/PBhBEvMvlE2Q0ylhD5XT62uMrH8D1ucAEpvWk4ka7s
InxWztysvCr3jhkUQmz4ZXvDVtDaNiJJtrVHvNA0qCCO08HGJW/I+lp6DriQ8lPMMGzbfW0lGYHJ
x+YKVwXdIwLR8oE7Mnu3FlUkLDu65RalpPwUTWZcdz5nApYOnAWrCHpuOI94pvzBezZ5fu9puBQ3
gHhiPElFc5tjiyK7ly6k8hhSGseTg7CM58AbeHTayRbzW0nnHis+Mjc3uOM0pqelyAAHWH7QBvGZ
iIMmmKj4ua5t7liT6Az4B5yog+/SUs2foPwZCPXcThu/t81NHjB044nrmkfSPM66y8b5jheuvqZI
ARVntPbzgIAwR6RXi3G5DIgz+cbzFPBoagirMcCWwLkXjcpMFEe9OA72LVZ8iOTiB1gxjnFY1nG8
IBuEDilJPTX3xFMn+JstXcNdEFePRVJ1j12alydsqc3eGTQv34I39yqOzZ4zRNT0PJ+ilNGbgzY/
QrgGzgCSJmOHvxpafD6rsqyKuxre0slUrDXdVhM2qwGMJXE/rCb975q6xFJw89ughw/y7y/i3/Tf
oEHDcsYJHNOKzvkX+6V+N17q++G6vQNZXd4Y+Z9FaP9jftjlG32FRdSwndZo3b9sCP7yi//JdYG0
l+Kgf74qOL0XRfdf/+u9UP/7v87vnP6S5i8rgz///J/rAs/9w/OwpVJIRE0fCQIsrT/XBfYfIHCl
Q2fS5x7BZ2j6WVJjS0pqAiCydFVJ/NiLcf3nwsC2/qBszuLlz7hsQkUW/8nCgLqxv1wwBh3MnkNb
0uK0/S1SEJEGaOc93AVrJwtPPNcODdxxl/R0cWf4y4HmRW9+LqcAUNVnb3ddnyf4VcdqafWeYk9e
u0vTN64fc1syJRHNoAecIpl0InjlF95GkjbcBR6mLSP2qA7GUUfntd1idNXTsbAIRyWVVQIlys2D
1Q4eN7c77C0pxEXgEvkiZ6o+oQDPK3vJcFDz0J2CKAhYhA7EEhMyskUZNydAeM5KVYng1Rb0Fy+x
PKBQUx/QfMIZeOenjtpnRVbQCeBicCTnK9YkgLKvw+ja10np48SlC422LNB+5IoMIqi6NKr7sSpo
YbfzEGCKS2XMI4MhfQC4NPYeYeM91qpvCNTkWxsjfzFK6goqrPdMYW5FAtB3u0eKdMdbO6r11Tw7
9MWParoOhIs+QuZjT/Av2QsiTEiL8fTYZQg/5zZqKXhxpjhOtmOmunolYFNel41Dba5FaL0yeArK
1FMfTjbj5VnYcrgoIEDq2mb8NpvvVVpmXwTcm68h3qOt6SjrZcLN+OxbOd41Ly/iB9Kc5FixWRHB
6iCRY1PAJgW1SyW87l3sS6TzjcIbr2D1OZTVhUV8i+6YFaso0M5zb42IvaEp5N3AXHwz++MI7aUP
1p5lwBKkq+a9mEZPrDsb2HwLUfaQpci7ttcjEkZJZ933SgA4pZi12fZZbt8ZeKywAwf0cTwVVA2B
ZiHeZKzp1ebrVHlUhySNGJSgmMe30iqstVBNCNtZVYNF0NCwunWfF2ptMfOd6yFAR+erWbecBqr3
LsUxTA46SnFItu70CHSo3M9yNl9ioJ8z7zCHuVe5nCTagkDqthcx315wNcTbcKite89tw/fA7Djn
dVrK81wkwPzwt7npxaiH8VZ6GnLMHCiR7LpZwQPEW3qFMK13fhAmX+l0UVuzqdUiGtJJi6Da6G7V
Vwbza5JxsNgzhiffMWBP7/aUZc9er5BiuzollRHb3GBxhHFoiY4aHcgy3JGrNirq6aPoWVsQf+aY
Cp3fohN17KVzCGQBec4yPN+5BUJGnSSv4Dl6R7ZvH8AckRHGj1vwMpRtCVaLS4buJy9pfgyU3h0N
nQgThwJH8k0dlV6JfBvKEy1RDFIiD4L73u05uBrN3JKDD0fctyx07ptApgKEgRqfaYKN3uO66t4y
xouLUKG667DMbfOmD87lWFTfcgXLDwmbYsQ1qH0+dJhB4szegPChhnW2d4LxE3TA4Zrxw7HvpOpK
3FyEl1a5jcNqbcjR/oYz1/+OFzLFxZLRM78y+JvcuqnVXVJ8KgyyjVENK0dMzpvRTKh3RtI413NS
mNtKuOmNl4luY43Z+JbAkjvkNcskcgn2Hi+zDYgAGOXc0wjoI3RuW9q+vxAjylug2YRMHZwVDZXj
8bjRvO3XXl+MLASwL55VjpK2Qbarm51vTlbOYSyarnt7BtjVGGYNghepTsGT1uY78e3omepF5pfc
BNUz59B06dDEiUA53ejg35a2la4GxL8v/qC9oyPNDm9053yVyighOgsUPozi+OPl/GgnEIsllGgW
CGwMrMSQeC5aEjdRCKBu8JqtBcLzig6A8ECbgfNqs6ilniKXPdGe2d7QFe/cTJ2Rn2Piy1c9Ti8q
klLC+4Wat3YQqfuB6+3SWp1xXcvBf8Ao610cGLk7GQzTDQDi6CFCc2P965XwjuY0AA9pN/D4YhSq
uvfKQ+Lmak8csbiZ1WwT6bVEyREoHxSvkLTa1BpOVVAjHG9sq7ZfJ2eqmZUNXZ+GUd+NTgkiPSTz
iOlQQt4dO8em/cEfrzhHOW+ordXTbKJUeZzpQvY+rvllypsivyDG8iNIxyr+kacS7CEdBMRlEUah
Ow4CX1mmomor56nZlI0e1qatxytp5RwtA6xWuxLLL1DAfvDuitH2LuTr3Y3bZt611czGPStSdNiR
qO/1GAii3HHf3rVuEn4Dvm5swiKInsKYMzdaM2mIGYfjd5YnSXxteT36/9i4x66r5bXOZtPCslPJ
dZnG+tCoFrgDDw40jK68blvdf7HaiAOYNZgAROk2UnAjbkJcXkcOFRQXYy3CYQ68x+xschQcg/sH
G+rrdexTslUWWNLWJr+3kq0dPTi1hquXO1X7ZtX+cJyYkmERmw73XFRHHDq437CbBRblznUmILN0
SXqpccytqXi3j03YmCZifzScTNYfBBvIzASGyQF/Toajq+riq8Fi6ZiIKLsUypjvvCJW1D2b6al1
/RrOq66fwoGXaxuDWyMNpna28IxbidjO6SX0Hts06G8Zru3DXEzGhkdQcq6ufMO9jk1RHtveAOo9
L1M+9fbeJZit6ONzFvz/eSLG6CyQ/P75RHzbfeu+xt+bZvp1EP75x376ZhhcA0c6pmNKxjrnlzIJ
+Qdli1RDYDmQ1p+/83MQFkzPDoEpbJoSj4zlINj+HISF+YfPPE35BGEyj5H7PxqE/+qb8dDEqbnA
DeuRSjP51+Vc9UuXhMTgaHZMWUAX5Gs4duvWh10TRSTk84FsZlazoIwC76JK++svn9Q/EOd/r7H4
/Vv/pjlbGFyzzKS3PHAwyUfx56F/Pqgs/Bhq8TO/yCnqH1uE7OXL/XpCXKp+ieSQmMPxvFRg/vVv
moZ96mqnXPrYimwDZ561Fu822wpegVZdNfnA4xKi0G5q1YsZUURsWhMQ1qrcsHtkHd7YrJGMdI2T
kJIst3sRnXhNOGXGNyhnzwkUGr/bTdq7kinuclbmzP6rYqqeJ8u82LNxWw/6FJfuIanSMzjkdvuv
P1DL/L2kzCMnKHwfQYQLiqvut1Ow1RSt5/b0WhTTdnbSALAeiVuDIslbp0M4rj4hxnMEd6T7hKlK
FsDwYVs8gyJWL66W5MKNaxtRnT1eVK5Jwt1YY43je+g+cuB7ylyK/d7CmTVnf2LAJdeGyX/JNse2
s7eq7MO12RgQyH7UNWeCWB+HqKHyoSCum/rzvIpkfEDN904khPtjuXBr/amGXxgXh2iKE/in/mlC
/X2kTArd0IK7YvyoYBlNPVIvhk1rkquUA0IIE3n0p70j00Nuo+NEQCUziRCKDNyx5YTuXxTESSrn
FN5SN433s9s5TMkpW3DsSzeyPTj1t1ZcrBGF2xhXb/0QyzOLukMlock6kTQPwRwwhOnq1E9TexQw
fxFg2KJDAbZit9y3rQvHwOdTGkv7mUox4obQg6HoWjcuPOHW6Z9TsoN5IOP7aUEOU6v7zVogxOWC
Ix7gEpeMNw8zpGJnIRa3WM/ILDPZCya0qMnf+AjdbU4uK1+QxzHs4675XkBe2GTazjZT4w2rYQEl
j1IcPefJXADKjTeCfdXhXhphcOp9d4CANbK+8zO6yBJOHwk49shkVSoI0bkLqBmJvN4MC7x5WDDO
5gJ07ohqR2VSEbwgp1jSh875Eg5Fkx5L130bszDYGhOIaOphiisFNZrpsOLQA0gaABLAw/DYizNZ
OagQIDy3A6TMTS+s6ayH6cH0WwAyC6JaLrBq0Wdqz+r/AmkRORcR2On5zKoFco2nlVAkw/IuSdJv
PgyaVZFiJTIng641+cLxerG/in51gip2l8nmBq1ya5aEzqb4VMUhlgACZ358irVzyKNioweBpzjf
2W2xwdU274v8SbQ+laYYcQ5DQdMfKOP6SgD3Hrvq0Vto3//6zv0EGfz6cPKl6SzPYogHnoVl8jdV
IogqbE16Ets0Cy4YQfRpZPDNV5//+uc/DIdsnOjeWCt1lxKQuxHJ4bpc2O70DPJsygx5tBnbF/77
MEKCdxcmvEcCD5hg5sPgMIKTooMSDaI784Gxlcb/vTQNzAtnnjEQJJadl2euzPd4odHnVn5R6XNi
vf4f6s5jN3Llz9KvMi/ABk3QbWaRZHqnlJc2hFQl0QRt0PPp+8uL/je6MZgBZjPALG5doJxUmcmI
nznnO0ZrY9u9U+sT8PXVnWMPDbW9pC4NdXun3CO1Idv0Tr6nS2rxAEfXf16k/2f1xX8duP3P/49E
xJb4Rzj7vy9C/lHw/o8H9fX3p03+ax3yH3/yP+oQ8W8YjLkzCGcgc9C8QyP+U797d55TUlBy3GsL
io1/DeT0f+MqwRMu/lVt/GcdYlr/5rH05E8yeDX+yZr+v1DwWnyN/3Y9Q+ezmckx2dNN12Rk+N+v
5ztI3lE93VaTOvOqEMUJsNWqb1/vcLBy2uZufB3GH8JTf43Zug25/3z/L5qNQ00ArCFpAYF6JLX2
gJbj3NZIaxyiAdYGfdd1FuLqDkb+Akvogioulc25bBa2lqwK7EhPv7T4vjuxknbzf360KfT+l9k0
y2Fk0zzavLQOSJD//k9j1MJm2x6GLV91CYXZHtjkoZFkKr9if3rX6V6J10s3bW/f8G5vNTwGR/pZ
fJOe+ddgAnLwScjhxKo/+zkxNnnXE2HRvBOiUp90JyxjXTyophVoSRG+SmxNJeGBdGz4+ub5gMFo
PsCLIPWKWjMYaP+PvVsHkqnCysXcfpvROhzduWk4tHW5HwQgKlyo7YMak58qai8MuozzXJMRFNlW
sZV+ekxJrovEXJ2SmtGE6TNEdYrpKUEdd4UDjE09j9ZT5vg71LZsAsaJcJS67DYQ1Umg7bAsLKJl
m21/QfHMd7me7Efle6fBcc8eR8xHpe/actwy56veo9IMvSqxPqAwbrTC1jd4Xnss3nULPESlt2S2
q03ciuW8RCnQSdMyt7R/sG8L9pdN4qMNrebXODEeGqdC11Unw3W8UwewehzrCl87M9iAna97mPSI
LGCRP9apRa3ipmQ0+fo5t0IdfFLYMf8k/jV2wxrdBF7GTEfvolZ1YYgne/pB7XVxtIQ7Vt3v5sIx
A6hFGg5fjKD51LHhZ9t1qGNYmpb37LltuoMHSewMEZ6bqpVm0Cd44wdDvnSOB8kyb17IffBRcGHm
EdNYHYQ3xbvZedN1KjYSdbx4MFFXoV0bhhIOQrkmZb2sm3LvFItBwYpFdNaXbzQA+mrU5w3uErBr
9dHtGxa4KVO4AtIgutqLRdVg2gXAJv0ZMN+Kyohd6RiQg35GxtJhTmNEmEFNsmPoZFknXtiKmRvd
sb6JqI32YhnJqfKWw6yc19xgxdXp6SNQQohEjadOkcqBWY8mCXZIF00V46RHiP3cjPZxFq06xmb0
WdeuOhEN0FKWx/bRmUgSL8bxM+8itHpLcyXqZqtAngSZgtvMVNk0WQgOhEyK1oe17EVyNVU000u3
Bzx6sjr88F1d3AQuPXQrAJEAAVSZfAFzwbp1uIIrCNDksQDvHcR1Yq8W9BXUuDtJqruEiDzy/q/s
QaUhwXznnlmnT91AMOydQtjcnU5/NBeEvJ54r3C5StQYFYvygYhIFh7BvPYbGYVogk+VrD6clBW0
3+Z70PsBkG9sdzLVVhHptavBwnwNZ/y85FibHJzb7HdJEdDufMbpVDnqIsW8AzWy1nlygthSW+Zx
gYqu+UyspVInkIjn1nxMDOuPZRCX5jCSQ95+vgu5iYfepgy7MhLf2qQCek+ABEQ5RKSZTF9mXf5D
qybcZDoxNrioiLyDGdtsPGbfS4S/OM4o3jOgT3ZIEzmQUdEeqxigZAwnlu83dOTOYY+qyeyzj1sj
SPA/KAMNiVnmwCUK8UY78iFbtw5tzfknFC4jteMg6ogkvOVR0454k1Rw70NsDzo0jnyz9N54Pzn8
THIuXII0RtsEy5hukXY+pymiF6qXQ4UAe0NeBLTok9O8pkX3Cm1nbeBXXzVdzCJHHvQGUoCeM/43
y12l5EGrYQAsSp3tBDionjvnDj6ZSCX4pGJBdrvSp3GP34a6zC2wp9cPmFt2LLBJLLJWrjl/jkwC
OI2iIx8xonZGx1/ZGpFKZc9lhrmGpDyRvOGUPqtFbSv++lmYJwfGLfKMre2sWSnVway78MygLs+E
q/bArzds0z4lZeEKqLdKk1cDAXnk+78Ik3+wo/rEvVh7NhenNLKI2ulJsVquSZt/kPrnqbeqLEgL
GO5jqzS2V37Wn3W92yZ6Tr6S1VcwDrQLOaMZPIKc/L2kRpct0m/dfJ+U+65Nxc4bxQMjbxUYerzC
aByv+4UwEhaAV30on8zRvVSzKddDRGK9as2/3jBx4KVvAA36PTIGProR8cFW6pNoT7YJ7Ze7POkt
C5XBxXmfZGhWDI1g5TL5YXwrYFIHbpboO8NO38YEJGmvDU+lMLSV3Wi3fun+FChQdgjUP/RKfU7M
jwPIEjoB5GDpFceL6cVQxP0FoivexxDpEi4QE3cdDf22X7j8cEw39KroYBYfR4vfFZu5JLesz5bH
pfLvEc2CeHdzDBIg3GGOu1V20d0JQGBgO93mEu9vqyoCUFpJqCxaUX9p+o3dApopcy53IIIoKnUx
kuXT/GnvAGJANc52aIpqZXnuNm5Q/DEt9J/G6qJDbgcnDbUzQVHm4NHTjcE+aJoiJE2Na5ergQOn
v0sEa7TpOLb9+Yqow1kNwwf/SPJCfCk2IBAJ4jSAy+qW/J6ARuA38t5mg8l5id1vKPt3OJJ2oFx1
0ZzokFlR/W23n0auzkYKjRoYGiFFXfY5OVCSW6QLGEy7tTZ2+6Roh4NQ9k3QS2Ew4i1sa5QAem/T
jICoOf3zA0atdSr1bAuyZu8QYUWyLt8HEXgQcVQu4TngohSGkREzYrWAv4DEIuYB8dqubUG+GlF7
7QYXI9wtxXC5bScV5Pn9A0ZO40DIpReXf8w44xRO+4dyEsUqmfwFCzYxOW6DjULx9vo224uURaKG
0cRBUF9wFiKA5i9twrYXPsUB4AY5+q96hBs0n+g4TWDeMr84pMtsBEAXwEKzxW5TZ2Sy6ASrzyXJ
HtpbhV90TJr8Ed7RF1JEajHnIIyy3czkOwYt276rVOkJlydoRpu0n16rTnop+sDOrfxkmFKG8VTT
+nmFRmMf3aohRdnlkqmBQaYN+mJ4smfvORn7zdhZ+dapiNZgif6bjLi6DI/cwWHvsUiBc2k9K/I6
wfItaIUjmBpoRsD7fuU+N+5Sj7tigaDXO8YdZlicZ7I0t0iwH6Xev5vznHEG3dXVcQG1eF4zC1we
qhq+cCFhjopRDDt60HHr+/3LkBnYawVG3hr+WTM9NwOuIsdqMZZ3x6Qug7Qe3HU8sj0Z9eHmWFW/
0SfBVr2kp0Qsp1dQxQvIHBDKzZ7625NkiDhVv5JoErdsBoO6tvS1VlR3rRS583m0dyxtM4/wH8YU
Hoajsf4ktsGzazjHXDLEJf9BTcW1utDTx8Q2Yet79+rxKWcfw9MQJ2v8xnAX8mY92LzkrDtzpEla
QawT0jnqVnDlB1uO32AznJBTuw8aj8uxQq37BLjy5onhLJpa3gZtsC5xvLwYI0K23meHaZNjta9z
s94QIb7JMaYryRxnTOuLU1vnDvHgfRWCihc3gsviLHHs3RKRKFgQ5YmLIwkzG+9uZJtbb6RLICKl
X0Z/w7j0u8PYcCpd/dRXjJYy2Z1RWsYnUWrm1Td3nhiTq42udJu2Q8IyyQbFzqAqGRzydEcIy6zc
WdzjAti0BnFjOgsmdP2Ld08W05HA5dk1UZ53lJVxsFik+IBJVim4SMI6mOAR+wLei8XflLoQC1T8
bLH162vGJEoMj7oZ4wRnP7uqe0ZDfod1gNSKBNKfORyz+qNwHWurx25zsWDKb2Je1VuRMUIcsqHY
Nh6PTjaZP7VKTmAG2PoS0nyxCaC/xw6YmNbVdJ7KBAkh39iu8IbPdAYujpTiX7+g6ZxAY+bvjZkM
F49TeimqDSgU7dECmALyHteQ4zcLcsBygEdMKk1mGCVjquUlned1Kxf7mQMRPiC8WCzT0a1hhPII
aSIJwcg2kJOJImeCxnC8fWiQmTwDsqW8wyCGCHz6sD3zMBjuZyGGYl9grzyZ/qOl8uQyjadpUOhj
87m58xZ5ELsRAlbySIn+RXLGt8nYxkvg/kep9w1qGIoWys0Wte6kA5pt3Z84nSlhEApPfcyxnBzt
3o0CP+dF7LJiPxP/BPeM1F7TCAvX+lwc+4YDhWAB0pYDAeDRNOiksbWvUoeUI0GsgFmeZoOpnFvq
JMVVF8z74xpZMGnnRo4IMn5JPtpzNO6A/a+h5SFznK89uW2a9l6SELTDqKAFqH6fJxD/IipRLPqc
GY6PM61TAQvVdVNCVIvLaJ0nVYInBSgCFBsUI9lbjLFlQRbBeZz9caPqOlnkdhG5FRLIJ+lkigMT
UocXRrzZWr/1Pf3DjrVzknb+Q3snXQ0YrtCdgZFrjetI7PUqbmDpNFRh+27MN7Ksw1bV6VM24v7E
I+Zv0xwctdXCDB7ImrzIXkflHzVrlAk2M4fiEW9ldR5ina4RsPeGQEgKV1HCy/CXX6uu4m0uFxEU
hpVtNF1+l/1bkyXtKbvjHoxGg+SLjrYpMBiTxMA1AbW2wazhQkiDt8tioOf3DP2Vz+nIxnBNvgJ1
FJdDU2IZVo0+nbixhpe8QYBQ5hM73YzRbEwy1RMgBAcfUE/IfZ+Jh9g1120apZexbl9sY076gExQ
3voHvRnincRHdsR+WB1858PQTTGeFksfwYdgUoKxZ+3wR4rA83A7xXHyRYrVeI9FbZOzWyaIC4GE
7bJqCZZl7RSDv6KsuhoaY9WsK7ac9CGYZmeb/SBCcbNyOkYJhJaWWOPQwQJK3mKL+nQIXQK+pW0t
Qe+au6Vffha9e6l98aW786r3vi3R/QH1hhO7757wdhVo4jVjlbMOSH1GDA2GQPqG7OKhhQXCcmos
gbo5eQYhmAWWiXnFHy+Dl5OmEEdqG5satDfl4MwcNiNb32BGcQOsWt0WBeeFiAZCled8CMpmAvAQ
yeLiAZRG7IONQPpg9JotYFL8nkmuwtm3ui0O4b42k3OVVyx5iEPGTeaA46/ljlEsuYSEiHCSd4CF
kIHhaWIckzODr0bqXNn9obcjD9vs5g1fLl4h4Pe3U0XhkqUOUd3m9FaJpjjExIJ0QyiGAXda3GLg
MjlwcBEFZTf2B82p/WNT23GoLVEdDIDhjpnDeYKP8ux5ZKoo0IDKkN+EnaFKx6gkZ3svG/FeaDLI
aUh5/EysxgRW2ZZ1Fc0J86Ni6QMDcSBQaFh2fp4OIVrxK8pUBiiLsWnG5q3HweK390pr1s/9/RDr
ou69A1eC0xhzHSSs18j/bQj4hkF497k4MmjTBKZ+45AINT/N0ZwGZDE2q9Gx5YoJQzjweKP9A22C
niEUnb5y1XJU80CLKM/ktG16dNsWPNTQIwOJD0gU+nF5FpqCnR3T0DkTqDCe6LhswlmbtvbkPccQ
tU8ZMblxIqJNOrH8lhbJHYb7hBgFXElJ/0NrcqKsNQpz7QpbBVr1EHsgZSGBb1Csq6sej+6qiFH8
qgn7jcCBF8fEALtxRupYRb/BKpdQBaBh1FZg5+pc0AwvoT+mztrV2rMxp+fZACZqyObBBpUAmDj3
mD5w++pp2h27CjpHaeTR1WWxFFjzYxPXxq3JHcqtqHpMpgLoXvFnono7+UrzQkMsz0unqw1SDOO9
cZ2PWoOMZ5qAlISfgN/LgWyVMuAFN3Y6H89QUVGvG6nvy3ZaxV3jkSeclFuzVPv7Rz1onWynIl7m
IgEjhVcoO5bY0ABRNk+t2/9SLec8V416isgjcMpGhfiayovtHLgS3aNWe6/2OLeg+KvHtoTg7rsU
nRWGynDBksejkazZaC/H1mitfZPpGyxtZ3hIfFLr5XvRJrzfdYT3z1wZVvVSkJ4QTB0qHc3FzR/d
YzEEhpa4LPptOf7y1Of7srEiIFbNKjcXtIViPHozCuCSKF4LtX6jM6BwS/nXl3VL9OT8pfe6/iId
rQIh2dIINNlyAduehSl2q3WiHEGym/6VJ113wjO1405v9k3fIj+EFL9nbPMg02i+xuIt9yUCt9qg
ixgl2XsIR3aZ26h1oavuXVnNIyXKg2r9aUdIMHThcbnHx7YDoBWTk1bJneVnlxzd8ppcDIvwlJFz
sLzNig7dS9OncUxPxJuUGDTwwiQEaSI0kxk4wucie0jagqzHVD1V1XQm4ybfZsmyscm0ZoYyAPZe
yhcck8l6SRH4D734aNnT/jBHXKvJ946G5J5vgRWPM7DGVbrmy1HJ9AhXpGla+zKnAl/k1IRMeFeK
ASJJdP5aoO7dEFuHIT43X41EbHRGXmuwDytGfAm3YetepTZ6K0JRZ8ZW9YIJEgSmRr4EE8HnmJF2
UGGEPU9GFRA7ukF7VGzHFt+qC1Jhm5KmHPuYWXNxrHqjDmE/4QtgtkfQSfw6s6lCOMif9STcNkiC
aOoOVTVnR99vzoN03/2236bC5F8OEiIur11cH5XRPxoUgpK2awIG5Oe7yWAX3DcPMRdLqw0bbdG/
K5eIMnxyHNzNxEQLcQ4je81WYBXJGqiaBBV/JY/sgh/V8OD1PBb8ESqW4ocCaTXZ/h0YnRKlw2XF
WFW3eFOwPudV9wCrK8UVUnzJFN8rZFpOT6oDTEApd3sFKjCET17zBZoQ03wd1JGz5ZfdwGH2HQz2
zpHlBw9nqDFF26bkxGgmphslTw4HOwTCq2gRHFM0I15I0XjFKM7Wk8M57XvoIOn30DdOKUSHDnVy
4e8lupWVNXEh3VcCk9u/8BpfaWk9/gJKZnOGsDdq3nlm2TDN4tkiUqCaUlaOI/lj4DDYBJSv8Jue
jQr1k9sdzaI+IKwo2Qd31HlG/+Hq2t+st38cpQig6DiDPoTHESzb8b11dFSokc8J1JM0psT3aL62
DjC9gddnIWUYroGWPHe5CzTYM9Y27ipUVOLc30mdW9JrJxhridc/mhM6RWMTi06tZeHB+ytorIiE
ZsfFJI7J52+rz4ohrxt41aswhvfG996G2jlaFtpLl44waDr9xumG+qDbdgK2ZIeCEl0PBS3A77Qa
hhX3Cd15ntBAcOs2RvU3WrwCZal56CgZ1ymBjZICtW8JlB6Ju8ouflWqnSA1Mdf1CzZujCEMfz32
Wqs7h21N6OBK6Iz4h3x6kp74k9UGHY9/6rr6DS8po87q5Cr/2JvqB5TZX+ENJXyG+jb40ZubgEFt
hgctGX+ahgDq1PkdXJmS1knzWZ7qxSs3EBI2Nt3clk8h85NyTXMtiRMEG6on49VGiXxBsLnD2vqq
xzYfPk1LKVZyh/EkpK87IM2OzLDQl0cFcvkYqTsRNkZ7Kh3k2j2r5mqBFxH1zIMt23jvZfSTdzi4
WnvwN0bl2iEtOTqUTm10itJq8lrcfSNyReR2Q3kmttM9Ws0gCKlXR839aLt+PCrX2DFkaUIQhMDh
QLOt88L57EfKF9vL9u19NV93E1mF92OyJhY7g7gzt5q5j5KZoUbarp25e0t1YB9e3uIdz+5+s/qw
0EHe25X3vlOYdB3kwJKIVigz07DxPOIWo87LyHIgpVUk2mNWEOuKvLzqGK0aOA7XE32HoVnGISHR
EPAocUdxrwfMwmoMc51z8gtKDtMln9inzMI4Jw51Xetbo5fafoSnsHJbSbSMxlNV5UEuYOSAERIb
QNX9YVyWfRMZLfOpGRkn6RtTWx1xtBYfpVyeZv85I/ttW+qEj5UASzaa0JpQ+hqlIoFQK+tLM1w8
mg67+57gJ9Sn44Ez69239l2UIgivxwhVh/yxEHR3WChX9hvKZz+IaKvROU7HvjJeBRpdbNE8kBD0
dpjrmX+QyQqqZDEUjvIIiaqrF35o3AMrGe1cFowcuzqaGDM4Ts/Qx/7EP8FcsRq/RmbCUFe5aqYB
DxfBjvP4bcL6V878XU7oM4UmDyaIu4A0RbqHaCnWoyZ+7MHbxcROzMRUQm4kDWl2I05Y16SFq5+I
Mf5btSZXdKVf8XJSZE2QM0logbhR349TGAnb0mQyknRkyt6J3h5KmddBiF/EykfaeueMrnTjzIKp
ofSIGh/4RmsKAPJaiJr1wPbtY9ybXpdlD16VfrlFse1rC0oABON9YqZPSwdDgSUrqlzGg4iByfuU
yQzUIzqZQ/XsqEiHXejJrQf0wCHfmgFmlIdYz9+je6eDUMRfRWr+4Ya4MEgq+CT5bbj0TUESGscC
xYKhjcwX+XQGQ4sNRQPfoYkiQwRVewc0shxVmrfW77yV1lX6thmpS42lSbdF1l472aPxjUOp5/UF
gdZ3jKWPhjIBtvI3c6T3KscbY1R9ZETNYG1c18Oyd1L3BFu2PDjWZByaRnzlbHZWGcXHDubiIW3G
+kHo2W8SGe9lnkFj8LEjipoKSO+boANPs/lDs9CcOp/5ca0TmyQTLvyZY6ozpp1qykNrQK8BBy4O
rQtASJTtxXKGftMQ6ZVQ50/uPTmNY9hl4fxB6e0cgAg1z8Pg0kshYKniCUqRiBSvTdSe8zIezi19
PkKXuxsu10NZlB35hOluXsr8KapgbCNb69dTQj4j9r/tIFFFuYn362Dk7U3v1U9rf48vWdv3tXqg
4XyQBONtGjE1KHDDmkkJ1NOryabnwXXpYJqeVR4PS07BKhDiZ8UfxPvZsah8wCFocVyqPIZr3aOM
JuI2NYt6wVn3bC1tr/sD4Nk5LlChCH/wOWoioZPejrLbIpu9iuQQ+lNEqNySvNp1Za7nYv5bYjgM
4MGPh5rWmoILjZxfJU9WM/LbuViCzBt/wDTJAKCaQ+Q5TYBN/RIxlwo8wfLOVhnlQrOuMoMAwYWm
Ux8TYqh5jgNIFSyB7/sw6FscVGUJT0lNxA+jpaA2lBgWy5HSvrODPGVwiwFBrlu9nLdlxfY8jsR6
GRH4QY7adR1eYqRUqKzZsRBig/GKSok3VymSoOBXgyCz+UQJuXEi31kR5yl4YntMkr1nna24X1gN
Vcu67ig3E/0irCTd0YoxzbT8NOwN3Uf995yTSZflcXeKfJehMoKElWQtOEx3s7Icbn5WdI8ZgC92
IYSQFZW+71WBWgMoZZWYxotF4lMEX9udevsCoPI2VAMbbUN/9R3pb+8RMp6bj4Cop2CQiAyLXL1n
S31u4bW+TEAcPKvun1SaRQcj79iqAHrAvaK9ZiVVeEd2bdBxU77jm2IDLLKbgZRjq6H4enTM2DsS
KvdSOTb1+PIWueXJ9ZyLmOq/ObEMuW7f5qEP3T5idmljllV+oOMP4f8geaBpzsCRUFvgRFNeWBGw
opu86BVRt6HJVHfyo0e78R/GaKsN4l3L5i20YLIY/eZdCGyfveX9TQrSQUtnPChtJqvTdvceJ/tq
0rznTLbvafo36quvNP6NQTVt72JQodyLNs/vIyijyL+ngKPT4M1/M23/MUPyyxkOAyqlybSMmzcY
B+ANRx32Gyl/xKvLqj6m0L4TK/31lvrdZwtOh/OrluTX4oCJ2OWuyjn7aFvKYvfdyJztb4rNdmXz
u/VU98JM6b9GNu31SR5cZ/7ySYeW2Ci4cLwLDdDzqDcn5Zt7M81PbTc9TZ8t2enc3AtwZ/Vg1s52
gbIrqvzDYkdO6DZyy8TjPuFn/Tb9I7zxgRAD6LooJgZvT6U8r8fI34i5NI8aDF/ougsGf+JpHnzF
jEm7sKkyv9nyntlCiNdozn7h8lPZZNRGQ2NDaB5tODs12kxSGRl6zdsRwBBSC108DYmGKM/OPgf6
4iCKYifUG0GXXLrqCrUZ8+C0rEvDKfmpdNnQD7dXJhSdP7sMcL3lSBztfkqb70xmzWui2Q/j8mG3
kMOXbAaSBcdtVY9QeiejDHtHpE+1MCK2fmYb5iZpY42ocyJYx3KHbf8bLNMMYllmlzbGfMhs6WTi
YCxsF7QTJ8/KII4g6IiuCLOpsdYL4JSRjeXK1KQWyr7T10g+xcaJva/YrLUgNpzD5LB6lwKfttsz
Y5jgsnt5nwQEZENclpl9SAaWPiCxtw0JYKDZiAcVNb5rp8BPyOJ9rqb64CTgS+LBuy6jiLf9HQhZ
3PGyTZtvTdaoMZORUDnessur5qKlfs3SkSq0nttNG5nTQe8+4ev+UQkhn2Q4ZsdqaJgEpVEoGBw+
Dpl4jcez2/cE0UvUF2bH2+XXyb5wW74tzu/Qcu1oNegQ4Ays8aR+Rmsjbg4NKAaNluKrMchaxsHl
knq8HeIsYQq8UOoVLHxEMTqbyKIzbXL2bgUnV+C49rlzCvlsW80hJ2N555C+F4M5eXfqX8a0iGMT
HUnNglENTx8LoHuXMsbvaWHEu9iWOqsU++plHCMZWtuyp08ewGkDgf4wI2BT8+wlR4nsd6OZJ/+u
dJmWdHlIa/2JuwYBTYk2HIw8xIBCufuRpJCwX1wM62rcgsQ1Dj2o+03kiAckF91xmAFVNVO6a0pG
9b5BGmBCI7c3lxrcTUyUTNV3HPbKKEJ03RmrKD+6oFMwzhP+R1iMSesvH6DSqSMMr7tQTJT7yaQX
JDOAqSelSu4788lMPLbJs+W+ehHL2YRU80DxZEkIeZ8TwXSyH5YfQq5v3SAPku3Dqfe75Ln1hoQq
05VbJ2VVlEGvaZIZGUlK3Phok8IWO9896DSGgfdiDdzIPz8szsS6Mb+ls/fiJ/kjhR+zD2/ejUjl
AtZXL6NNbBa0y4PRe+GMlZURPfyVvMYHF/dBEvsm8dDulYgKRMsVdUg0UShJ8nslw7ih16YPpgn0
G/yFEAVH1D5+/zQ39smyy5BomunDuSslZvFLQDnOU4UAw/iMJst5HR2LnaC11+x22Th+8sMFa/Wo
EFTj/sJzyYNsoEBh70te0SNwPKRDQ/UXWD0jm8bnuccIMngwCXz5VLkpQ7VlHyG3gS1jGTs7GiPC
r9WNG609T/VAL4ykas+C9TywZjyIvnsvoD0wsEJQ6Hr1cy0SoPQeGhIh8FF09U9sNXutBG6H8D3Z
mN3wIDXPvOKwO5o58og+xY9VTbO1leZJDN6PxipVadgLJhpRlAHJ7R7/yvISDVJGJHRlFt/x5N4m
HVvazLjsNOUHrKShV2b2yUuG21C3R3Da7+YwFQEO6h2fGA9PaTeuuK7Y1triNnr+QVBishmJVqNo
IV/l5IV0c0zIQOdfSCg7Gph7gwST8ZoLgagCgzUUejXXZFGMlSC+r327QHOLq01c/TbJXBYP84FL
oMITkfyUSbetLZslTMJHiJ2JzgInMNLATuR3m5NbJBbCBpdam0h0JiWU9SWtkgO+U+uddKtDZPMY
GdOoSHPjaTQOROcENWTaTV8PV72Nam5XlW7qkWeInImvSWympn5LahMFo20RsCnmgCiMhiveF4FS
2NOlw3bKziVszl4EuV3eltz702TDK0FM49gtW7bXPmZ1zhc+fpQAMyIKZQyfjZHN6yie6J9NFu1x
iYAL6s8K6iZHkWpufjFSk7sx25BFAK9kIoiQkfpQaaicqLHG0iTT731IipMyjlPTPNXjvFA6MnrI
aAmLXoP2nT9oENYIu+zpiXHwNCuhGV+uDkyr/sornlenyDYK33pQNVhQrZGl1fCe2YNOajUSCr12
NomKQ7OLP4zziFYyqhVvsVE+jZbOlqay0Fp2GGFm48nWCRMoBEFT9S8hNAMg0LbFXtPfFErGlVGq
fJ2CrizSmEtNuk+1nn10mS8D0sSbjK1UrX67sf6NXBUHE5qObraq0EDQue0n8Tq29rLyTUy9OoOg
YqZoBu1Zb/M72DdnF6M6AktS55OF3K/FYmIFekQFset+x27Bpky/5Mtw6G1B4niPB2Ji08zIgoZh
WZ4UNmCCneaAZcv3kjDbaJKWGp+dXOmwwNViKq2mHo01GLVjmxl/tMV/b+l3FyBBKz9GXDn08jG3
xXulMwvsK6QY88lPdGDDgExQWC/bJtHezDl7JsG4s/BMMWBAyOvEX2PNU9MP896Rz7Ka3pHXmhs+
b+BKO0aKAN17fzDAbK5MuLLr3aQoFPvFsQJsKe9seTPmw1e+0VCLfUrcxdj6cf1njj259gh9l/Ma
GRuXvFOiZZ7aN0KWNrLrh6M/zLCa2cTNJoiaTpy6pP0Y0evO9nLh8YBBtyalFl0dqkCWMc22cLu3
NuGjbB7b2Vi+eS9hw6bdpW/t74KZKimYxD4tnQ8tsCOvEFl3yLonlDGxolZHHUPGH4NpuvNm8K/3
KDLJOhwy3nwrI7aSXrFCAQNFaIm7DV3qCd/0ucgd+OoOpK9uupE7MIVxuTKUIhlA6x+lIwl7yex1
Oczxg0vSh54qQCv1L4N4azUyDjih5rUbRX7YQhSgrKC1eFO3ljEaIYih5972fieS6sfEv2njzLqy
zh8WSmJ01+BaBhxvB2PIP10XjIRGgdwZSQAtlLUXoB78yg9yXF7GeFhFpvlseVUW9oz/gfMvIY+8
cdcxHKzUXlsahrehy4eNrM0/I2qePHbi27REoawVeIm4v2W685Djpd8w5lsRgLTF/M0NmTYXkJWC
WVN+aEVLJhw7jn9n70yWI0fSq/su2qMNjhkLbQKBmIOM4JzcwMhMJubB4Zif/j9omf1qk0kL7bXo
7CrrLhbJANy/4d5zkZACaqbijCg+L1hzsvZv0tBM5bEhwwS1HhVHcih76H1LRoZYSnuepnd0X1+T
PTxa5dlj8RYYzBwAPpdoDUD0bCaOFvY7oZWjY3RRYkCQuMZ/SKb4o6TKHoHm/HG7BgiUDyfXyn95
rfcytpz82pw/ynSczzHjtJRgqNzNkElXh9wU9p79zJNY2L7ZU3qJB7vHOrafqfERItlxgETQJKvc
ryk7za1H79La6CMJsiGarV3ep4jU7+ymAa2d4Vhv7IiTal5V2nZxKRhj9rH2O/P7f/Y8GXgGFGBl
Muz6WNYYtdqfBBUhg/LHeB40FuX6AeD/p3RalhhEAVgMaoc5v9Uj2eboNHeZlUl+NSMSWQb1YW6+
Rd20H3sUO8qRjLJURi7DyPZ56PWLbkRH3a0+ktgCFFuaDQVFCePPT1F4TieAmx9DHi7c+1go7GXf
TCdzgVeoWSuQIXG2XZK/W5jbWblel9Q3A6+ZeZlGMqyB5W6AMKwAS3c3S7XLWMAE1Zq7ooRB+ohP
YAwUcLkoxBZbDxu+Jpd4hQg9+iSKts7Nijn9+BpXQO36dnAXOoeue8mhGG3bxngp2ldfdVsAFBu/
i99I5p5OZDa721ghAo/LtnqMxuxGnUuk8jKZ75Zie8fCvm3aNbGDhXOvg1YCW/GUmtF89ewu7Eul
vqC7o/pxsF95HDXYyshLJw6MT6k2WGYDHtmMpd/vAee6Z9cDSUXZwXZ+1bW4DnNXPHQWU5Ck/2RP
eqgWE/SZk5yg2dGnJ9g4ozZn+U1aStDXtYFcjivXMpyTrGyEupKYdd2sxrOlrDdlV+Skw4l4NttP
Xc/o68GdBTDVuTWIHNmxT0H72yR34IvuwRHLHn875x1Z2Oc+nQhdH+KLOZ4KK9WuNVGCKUKIrdUg
x0RpZG1p6yDNqzq+MI36ROKzvAwrgNAWtQrJBUp3hkNuMm21fBgi47jGAmzbsgFfIxJvNw4lzp6p
zS6dy8VCbri11XXKlFmzfrXwCC4pCYcqEgvShmZ4WjJqVNgFMNH4q7iwnQsaTNp3I8GlyyJxz5xD
HRKnFc+0C2gdq784PzfpQoOsUoBqsSvuZAAYR9E35Blp1UXYen3kA0quZVPz0Oox8d39k9knIJxH
7cVJmEzExI/hfkFOgIcAG73dXD2ftLkSf8dGY6C5a0Tuh9FH7j13iR6uaoiRpTWXZr/17ZlXoReb
hMN751TPFWxwZnhU3wuT7BgdMk7KnW9O73ZrImfbUsISRFz+guBIRHvX/fVMRDz63yJKTm2PKWBy
eVkS7tt941dXdENolC1w5TrmihVamIoTj+cK1KbHmJD5b7q+/6D/DDytoaKU7TXX4r+O6V0mb6Ih
jbkAYQ0i7TOsV2VdXAROrqJOs3OAQ8aof5P91oHyMx5StKi4ITbKc8FZu7+GBXERGXPfuRInRy1A
f7r+DAljhTDmBIIXfWiP1Wcd0PswMQo7jINz9JZNyamJ5IeXd5CgGy5IUW+937HyruQ3Hgtw/pPA
cCGWL6f3wfg3P3DjjlPTQoeM0nzfz5YIKrtM+XaAeRBVA8GSHBd8NYGDbfLYxTynecF2oBMOW1a8
2mAWyoXbk1YaC/GwnO0W6I8qVMPAUP1Mpd3AIo8tOpaxDMMutpxrD4BiPybFHxZdZuQccbQywPHN
k2/3w2bpiWag0fNC5UVkJEfYx0xr65aDcR10y9vxts0hGTmhkql4yV7ojryDSpHnASnytqamvxgN
2eGmyJCXiPjEbJP0g7bRt4ZnoIFr7D6IhPaSj1V8ARyAuG/hnEuz3DnYJBYnMU0+WbLNez4s5s6Z
vHdAa3+cVWsBlrs9kkUWEsa9XLMWwUVn/XGbxvlli6VhjY/quYkpMUrf/eV1WnEyXDluezgnSPDM
x2ly/wAyAGbdNb9rLxlv5Nf8JPEQ70ElIZrU8/FsH5WU6Z0Zzz7vfHHVkhg+XdQhQHXHauvX4j2d
18rgbBGa/lABzH4YNaVdEVljjpFXGF9hrDdnZrnZVTpxy2uZ8gZlhEg7zmkhnYvoUvOJH5eurGXi
X7vjJRUCgLAaPkzGnErL75Otv465yWhJi9kg5pwkiCuOdj0BOH5wPfdQVvHrUD2S/rHLmpFWTYHh
wkzY6TgwEhdFmifHwEnYDjYqeo0jCm6S0yG8rxpWuzhZlHNx5fFITc5NsFJhU8KbbbtndJgB5FeW
wk36Eo8YWuTov8cI2rpa/KaiKmEO+c9A+rJgYsDERZ6eRQ03evKT6zh09qFqaEz7hbwgN/UPLB2f
AHB+5lImjBVQ0s14UxINW1PdM+fJ5N9YDDgBXJY2EqcTmxQcH+xnrWrhX55cB+kwikcfeHBl/WCU
6NBxbpyLu/DIi6bxhBTkEMw1adjBCKzd2oI0A9pR04/ebMf2tpEvq4BCzGNOFpg6rggBBGwnpXcm
3MFiUuM2CECxPuiBHGy5r+L6XYs8HHjVGB0qhj9riRt02s8cdfzqcN9xYCBfkUV39NIaadewLaHU
cH2vfwzsn1XCt4NLMCBY1UeWTZeoUrQ+zgBSrc68YBx9EGa49cJuQpNq+9WXGglJHCvESrFXdpum
a1+TRYF0TO29myPxRxsZ74ax+DUKqo1K8lMyjPh0NRQOzYKdf4GR7evnBqz13BIMPtcYjQpxmx3K
qA6HwsIaJ3sAew++3kqIQo6L73T+g72lDkZJXTj2CXK5gtmFfexKE0RMbv2Ivr1irCMENy/Zn4zx
kzbG3kEKeRomdJXpbmC2z5TPJzQjJmcNBu3dtYgnm6Im5ByjTJ1AU6QkxDB4mh8HHCYbejoCQxl6
+uwc97JvfjmCJ47y7Mee7E/LAo3EFvMVRRSCKXyHuLsRDyeI8/OlOa3/Yb+CDcphndmyMaxHBLHx
FQJTvIlg/QK8YsdYFtpuyh6mBO8sp2W3RRoIAsHxLmnr58eWON2AcVOQgnO/UCyvAZur1tJyn+hA
vgqPfz4uxy0VJDN1qpW6Q98F+25LzBkETlSvxYidfzCf9b46YYk5i9n46i3toV/nkN6J4BvE4BNg
Y6PUNyrv74I2lckhoAbrwFsVkNe2E1xfHReg0gh/5Ycn3SuarLBGl6Jby3kEB9Uab9FAugQBaDg6
tIURRGEAYDvZS/V7tqPsOkV6dmVAwc2KOYJ05Zup1oHhXO8sorSQ/Lfz1uzxb1YzktROj1MWMDqk
Endeh2g27AKyajeRPOq6lXGVUouUDJp7572b/JDN765xvGJDFXeYLeTNFSJfxHtrSW08oec0N7ri
rnCpDNN0b1uxjogt/URM8+TXPQ1Y0QfsL4id6Q0zdFB/bVo4JB0w1Eyfy23qHdFQMPH37hi0gWjl
VagphcjRI6GhSmjEq2fYUH9cycKvbu/myuHoXIlerP5MJ8LGGHgg26wYSyz9Drm4da0jqQWNlMZ2
ajKqoGIkFlQZ32bNL6+W324komOczEE7MqvtBp6UPml43CXEp+bdiMcnW+dKmdoUUJ5+Jw7lmViT
wCiXJ1EzngRBBRyMvk40aHX14sUdTPx3MFa2qtRDfWzkoUUxwqCuDgs5a5tONschU94enX6yWQHp
CM7j7klbs9paoS+HQbI4BOx+ApcW7wjwtSHolwg8Bv1NLd5lLIw/HcXwTjNXU1qsXuo2ek+kccLY
d6pahwRL8b6mxEZVFcrIOaWj8ZyzNM/ihoaseHMoT8zoI0kadQQPS2VVoEHR/E1BIxOk+vAicU0S
C/uUlPHn7DYMADPkZlJ7MX03dKzpD1jaMBX+CXGLD6eQlbCvDSfBKjKKgSGaI3e5sdyRFn0XBXR1
Jj687+pctVhv4E2yulm9vEbF7xJmolX2N59Pe89mnH5KV34gnMU9sYaFYu3DCjfHLFgshiaGVwMw
rJELuXLOdr3U071maBP5Dc6pgzp8S+smnBybTI7CPcFmBPSxutP8BiJLTDpTVc3TpRvRh9siLXbC
1E6Q6setoDHZTp8QNO9Nh2rOX06eJu8yJkLCYjVqpqC9ivYHfwueFG0KDFKutqpm1jXJdl82xGLO
7ny0i+J1MKztQx2Z8zPoCHxOBaIgwgeMCCXWLBiJnee+Kna+ZMJaLqTg9txZmwZf1VJjeKvncwrd
N5DC3fmWIEvJqn1c4Nor6dXJpjI+M6U9ydJ4z+CC7sguQvDBaev343aZWG+5XrAItwzJ3kh2aW3/
Sn3mfVOKkjBLckb9tb1ziUYJWZAwrcs4glS7NezEPTa+d8JYi9tFb7eKijKQGVVakg/vzVpvd82I
VJq22mYAi4wsiq4WL5dsmx6KCnc4iYyenknSL4foAMjoObITMjkKEXRMcHPiVcJYO0VJT0sy8PKV
OM2wAMrLAlngNCfj0Zu0S11GzaOJ1nOfLJzpfnIS0Jv3I8qNLRPCKwBtP9RnFNJeTqM/MkM61I6/
XgUF5sg52sPgZz7gp1k4mrXJwgt6j+UCCY7Xk6fGSgKTMWxsy9h7IKH3rW4e8qKjqGS+FyKR/CmJ
fE31O8PgR14W7ZKwgBVdJ45CQykHGiZnQzX/5sTLLmM8fs1dlOySsZ12bWPmYauNaPyqUT+R5bw1
y9g4ViiKDmPLIMr26ouvjTdkHcDmZkSdBjNuLQYaJQctTEtzJkq8Ti9dzGzSEp2DWt5ZLmWP13l9
LtAJDqcJvvShdKu/I/jjk0fwQ2eALkid1cHtQKlx2ndZKUx5xW9fYTKUU/es9fqPZnvWjqP9W0QD
TlPG6QZh2vsUsTFcc0bIl9hNxntj2UEf93wI8mL3NhiEZmIcPKPizZA3c7Axusex1WLkxHmmYibA
fePqAQ7mU0+szD5exHHs2kfB2In8Omjr6bTLtDLai9bJgtK6oHsfHzK6Nh8qQkS1kkbR8qsjTvlg
t0uNRQsuzpTqz4pCZ4s+nXkJBfymtDXmCI+EbYGjTW1ixHwkILbjPKQcvKHeqw/HGb71pHum+tcP
bfXcGGXI4KOEGM8CIkE6AMmpQI+Clas3oj5AFh4Ao7/o9vCKqqZ75Gs+5VbgUt2k6MX6jgwmFwBj
kEyLPDb0a7xP6ANH5hK+kAhadIrDiXJJy+6ebb46C1sI2yQNYrCr4GvW2z+mAOrsJ49RKuuDMxDa
OpnmF+MJ9OmySZ5WRUhizV+CH/MsI501LrqWkNnvwV005ixJ+mKX/Kz95L0tqHh4yo2b56OQH+Xd
Ws3tiAnTMIPGR2sc/SEGawns+oflQxvK+KFfUGT5xTxsmwXlO+vNByp3lH8zTf0Qm8OxSXJn4zrv
7BY+BzMjxjcnLMiVm1xnZWgWXXWahfFpe5PJ08bSt8pSd+MS+bR3xvnJzsbsgQBRUNmM2OPFD2ID
HGZKDnKQcqXuYsG/d9bccxEjjxNAj8SQssh09dX61fGL5O4mmc9AgNhMGeXTyFKkZ/4WYHx2X7nq
hsCaC5RMojlXmAeOebbOEhoOt8yerTMeUvgAdXy3JmAZnFcPE4P3XSFR6tizvMbkexzypkKt4+mf
2JXkY1Zoocgn6ztmd29LdW+JjC29ar7Wg6NhnqzYGpFiMDn931o+zzrxq4gNvAjlpeP8HhdAsJ3u
/WCVtraG07/rfXGTeferkpepQ4R4F6POC4GCaGrC3kj1c+T437btfcq5cpEp8SSyX084qqnqWNJZ
ePfVg5xC1azKDM8643X+nIxblNruQ1WY48YghQfGxbeLLI0dnEO/Ur6W/aV3EhTjAA9UhO9Yq6wn
KzKhP83cM3nGstapKuNQ00i7o4jA0yZbkscYExrrNMZpnvESnGeoSG3P6S8NS24lq5P96CmkZ83S
BVVr/OQ62xll48Ysh8W7Eg7IRcEIYEDywGYQEapnOneRtyRiNIN6rUv7pmpVnnrHTq4JOwXa8ey5
MNect2rUDkjT23WnrlbgFplgfWyeHAvIHdvaaZdmzuo3mX+bpL+c1Vj9rZfRuMWILvcmvWNACCPY
TvN5zGcPxV/xNRgZ1ivhkQ3RYS6ieNx5WKVIWc8PWWqd8Q/c8oEGLG8ILJiNX3M5HC0Lg/biNMQx
6OnNG+ydMtG+O20zhLXuHCzyEo9t/tQ1br+NPCCzpens5aSd9Cmpgz7DP44Nim9lidBpMHKzY/EN
hbsLp9qAMu+n6xzoA0zrdMXcZlQYO2g257AOEPbc85QgUaJOAtOIUFOCUSVDIdrPrrI3fSSCEbQA
FbN7Sx08FcJ0ry0TFzfFOMfNAPXMrM9OVj0mVqMu01jkz4acfpHegivfgDWzJckcMk3mqlUQVWzJ
5Qkmdj6wtZR+XIT3Nk7lHd74Zz1l7+aAWzQnPb6Inoq+AyYSubvKNsTeMrpHLan++vRiOwZ8s2Gd
y4xcQbsy5YHwjI9Cd2Bq9NbF1BAMUQMYIXicLhjb7knoQ39sHwmHXB7crrIe4lHoexf31zxYB6aV
7DIIXERtGovV3hFkUzPeUHjDtqOGIOguw1Xky3Nila+90bzkcQeof6zDMlbDraxMapgl+WOD00Wa
aGHmIfoGpSETKz+hDapx8j4MAuMvMmOkMmLeD2KK7wXGeVOwVXLKCLNaTJRpnRrzttEFdVxi5Act
jxEdldXDf/6hnPg20R7tXdm3+9bViksykoyQogA6FxxoQ2/nF7PxieLKo0/ij8lIc59tWyRPUan1
Z2tJnJANLqin4hAbpXjEBtbctCXFZ0V/Hz8iofDeuXCZNcI429E/Tw+lvfrLyBoNi7Hj2qWFPiWG
9sOAjmw4dInHOK3uGpFZp2ENuPZlfO8MIIeJwqmSDTcHgBpMF2jLYG5TMDilLZpj9BnL/Cvrazi1
fXN1XDR8tm2d83nCTV8bPyRPxER7oKTj8/PueLSMSDz+07yNHrwPzUi7C+XrJ4v3ILDpfHdCkxPE
vMaFyaaPfJq1yWXcL2E6UwVmdfQ1FEv1EM/Vzdd8ZhsF0YFcKzCNbbHzLE/tEl0bT/7IOpBdRb6j
KuCkhA6MAy9rdjpMFSzieTBFhbhm9PkbN6q8nZhrUkQy3X3w4w5+fLJXk7N3uRf+JJg326U8KFjF
qNkjdY5mLPJIhx9YdXQH2NOY4PpShjljjqCu0BY0yRLhgZ3UEYEdBx++eVz96wLQc9wjxPytLipS
UVojeoomeuVRi5w/i/mCxH+rOC3OupMRAdOztBtIptk1nqZ2RWZ815Ubf9R2jLe9jPTHzFo+Y40A
NIeo2dNscajwuu7yKEfIsHaCvm5urRiltyFYlLNgfbf85ixJFzlRd8vjUqx+FuYje9J2jExz7qTd
HQeSK21PRbs556Q3kuQQT/TX42BfJcf1dR1ybYe8phum6d4PyjBf9dor8RXyt/QlUCiWoj9E+uxv
E9NQdzKD6mJLzIqzz+1qvgluinCovECRI3ORNDQJ1Kg6G6BkVfjtEqkOOsvO12wijXC+OAuC48FY
+jMhobilyuWSGLZ5sDgZoGz0WyQkQZfMPyiNzbPjOj9KPFVjUd/4pE9DjlaKKTP5oGne7nLbAIPF
S8eRYlxNaPiBkn8YoMtgUal+aeJs2wwDIW0ToU5unxL8QumNrUzHwozCmZVauetnv9jZ3moUqvS7
niaM9ZhoQ9hIif0MkkRq5151j1Pjp/t0xFqxjGl060W9Kxxk6YmLM24hrA+4lkTH/dyr4j4IDpAC
OPZJpdpDkZt34ut5H52uOlT68hH3nJaYIKA2ldvBLrJQi0teM0jQ6y+SM4XpnxvT0CEYa5MhvqZZ
cnTtfjo3zC1EpcPm8khwg4ManQy1vLRTt+t85reZbc+HslNfcTK+pZ0mnxqG+kEmDl7VmnePRfQh
UQoOAgqihQXvaz1CgPJ4WxiM2O1RYH08sjXog7JtjZPmQkh0Re8CgS3/eIxxUvJebyxuuUVGIrTQ
8DZhk6YWPY86RMKSh3pEe1KknQQSagGdyL09bkY4q5YnzkwBWkCsz0PbVY+zFPe0OZeMA36xK/IP
JlIrtvNzhOvI3KX5KmC2ky2smN+NHENOFetTJ4PUtVvr6M9LtkscXI5tuRBwrdlPmotgfnTo6xqH
qpORGXE6DTJdqiyn7sIowoyAmm0DEOC1QS0XihFgjpM+RnXyDgZs2ixzaYYQiS4kKcb3VtV/PRu1
V6KMLiy8uIfUtrea2ju3Y9pdGgQTiOxQTCLHTw9Qybd5tYZuF9WrVyq8/p0LRGzCraG8oNQJE1Mz
Yg9D5tO9wb2+XdCaB0J2f0tXFp+TLs+NE3LXT5fZPGGeVjsGwYQNp34WwPtyVydTclri8c02IvQU
qgNrpHCNOJlrXapZK45oZd5aZbkfjseKxpItVcz6t67xNkLAek9TZZzH1lnJTr8T0pUvZqqCxeAe
JVRwn8QxyX+Wd1zANhBDZQfPFd0JCkOvwyk83JGlHmO4g5uM1DJfd5Kt2YonpC6vysCBZRvVr1xf
XmOPPKxSmx8KwhBs8Rgrfc1WJYDCIXawhwqD3vRP1YPwRFvUMxap3lC0XlsPF5NuzmSy6f2e1Wrg
NOSlunEeTqB+MMB0iFtb81Ivh9a1jwnm+dAdgN/44Fj7Yzm7nKyCaYJayDtta3C1pXNNPBhHXTb8
NVV/BF1796LoV++1II8H45VctE9TswkRZ0RYxqsowPjIc/sSMxTfmCqtdszxPdj4DDL6GFgDG/MR
wV7LA1cPdxwhf/g/AZbHIs3ZAmKJUQzftZalR0f79iqLkS/uBkhZMa0hwhamRcqyQNh1AyjetsEl
xXgxyd2X2uk1wFL2i5UuBPbKaylXDgJ4MIRUjwkpWHwVHbcQAPUNjkvjuBhgZjDlFlvR1efBZUrh
NQJuLMuzfNLLoxyZvnZZrU6lbjJ7g/qjLDQ/c/9QlQ18G4kmfgaO0RI8N3GXQArqEnBMEYlbmXlx
eXkPWpRp24F/H+WR3RMOJ8yHob7oUXK302x516HuuAO+dS2tu22DPlgOE+GSyxoSxpuyz8qXZKnc
rfTM5MuID52CYN23hrHrXedtyHL9OvX9veGDYwQ0bfrBYAg3YqWm3lwe/SKbQhZh3VFwITF+XhXW
g6UI8CK4kjRlkt7dnoIsIr+NSS6tZyUgTv1gvnFOtnSOcVzeXIuFARl2G7K0EhTo3nIzb9jujQv5
5bdhWfeNaWKHZQ3+o251cSoXmWxsZU/7nq1rQCpoFnCtODcDBRH4nGKTTln/A7xYQZywWz99bJ2u
JstrGvZ+WzMwB2Y5Ig2D+g9wYoxR3o092qi6Y2LMcStYCKJOalv0cfM8TDDlkGW4nTSCpmN+4RL2
eWgAjgX4u/sg75d8n7akSYA2rnZTjmfTFwig8GiNUo44CP2ARrZ6sSbtS5YWuTzUIrmf+RclxvRx
3UUZCyGuAs2oVvAcy8i/VRrr4qTz4qeJqFq4nP5BjfFdnwvWQUiox7wyLqrX2SB0bPvSccrClLd1
AmzF8kGPbv7Q+UjlQFG3hfMLZ7U48PShRy47cg2G1ebBdK/D0CZ6zP6i1VbZTZvvcnJEEAUhaZ06
x7+LLsqwOMr+ybXYTCVOYTGbEmdSzxwGiNh/VFt4L7FCs44OMvd3kTKo1KT7kE/GK2MIkjV7aIQD
jqzMgthe6813FjX6xalR25P1NYFIjrRtvBA7NtTsn4q7au9ltzTPJL58R6mJNLX/NtVnMhQjJEbc
SAKeNbFRjxWeWG1I5NHTMW2ZAzoagiCPQ1MvJwafr/SR1amI8H5lOs1885FVRvPVlrSRcfPmdJl4
ocD/NdXE5ra1fTY62iZmmCCgIMEealJKg7FvJS899qWcYQTpPvaZ1AcVaArjtbUCs4qCG3NU58VT
p06VxlsJrZ0h0jjcm1L/a7gRl7ouPpdWsr6dEsyA0g6d0jR3mm3m+6SCncqYGuCFPTN3F3F5bLPb
AuvcnfCxZCnOU+W86bBmzTaiV/aAilXWezNiTJhKUAcCsgkzDH2XcAXTXl2EHx1GEz1AmiRbUsEp
i7le6LR3wunSrYbnIWN+tLqRXw2DcUBVLdp2sgMGC3EAo/QaVy23sLbaejR4KBDB4ES/mFV9s1oh
jrJ1OPdi++ClACi6ebTD/ryoYd4RRwQxUHo3g/OsYE41t/2vpXfDdmYtgR6l2Iio+bCgBG7qHdqQ
Y9eipUM994XJU98kAi9lmX6QjccBpsHUcnSiNGukWYU048tI+6yP5codN9mUIGP0gEYP4P+YBjH9
6JOLBoP70llZHeriZTFs7qLm2ys5vwQ8C8peZz7OpXFP0TJvG7nmIlNLMGjYLOhfHxqnvbn6jF/R
QJE+2/2p6mObGiXBnObOz1VNaUEmbEi0bYG1Z8lPc0GTLokt7uBCYRolNIvSEDoFVQMNSAFZZSRn
yvIRDphMnkmcus+53T20bSBbFsopYnTd+sxrzn2HiCZvqYYdHnQWP+aEzG1EbJnPf4fCWnY0aMfO
VePBztKr5z6JsvAhRHUbr8L/Uy+G9Tim6Wcv4VBInPKpYdSnKW4RbyoG6XJozp1GkLxuMIidYjvI
iGk4FwsblcWL611W2kymWDGf6m6FytaQM2boFEeZ1jl3nPGg1dpfmsA+xNs0c+Sg9iA9iCmL0VAp
FJSIrAoI0UlolA0b+4qMBopzdNSdC5LLmwvz07T9l94l0qxO/SUougaUigWhlJXDXjQvslrDlRUy
Q6/PhtDBdb0hISfaoxf6MXoPQwgdiTH07YOfRH/d9aRKaSzPTl09D64Y6KWBuhVDa7wOvRdtdTxD
G3pGjJd9P12yRrJYieDVzLTzlvSTZ0zmS2DGmJObBpOES+GzNS0ARngOEkSlMSKEGSUirYnJRok8
qLEa0lM9RXvDGCHGtkjIW3AtQWS17skkfJ4Dur7EPX94Tg4COKMTqma6bYKbzzBjorCpTY0LdhIs
nmEEMPpwWXUzvjRJdnosUrQTskuqw8xC8D5JQ7tHurvNlIU4Bd3NptI6EVpI487FjCVOVCzTksnT
Q79RITLQjSM9bzMl1n0RgG8TyflXXoY0gX0gMMEL1//MhMEkWgHvwO8Kj9I5RiU1eB0NH7qEs2wR
FLmOtnEYsMVebCcPI8MB9ju9pxOwKoPWbaNL74XgNIjN3bFhp2Kb9WMvb3mHzM/T86dyRioTRxTS
jf6hi/HeMt54sH2GGj0olQ3Q+ks+td9eDRaHKnJukm9eZKogIw0dCdUAUOwI3mFtzny+4TgFuOD7
a7KN/eZLuAxWK3eLRmNid/yBGxqJAvNrtvg68kXos5EadrhqjqUigm9uD6apn6We/QZbkJ9i8UMn
ZKGg4VESrRnGFiG/ImOGOuYUMUBEgohEU98l5CP5tmEecyxjJSjT9K/pZH+NNksCAG3IywjPKQak
5XBy76PzObfxGVsB8Vv5Nq/J64laAQ+13RRueSkgaeCBi056Vt4qwD1sygZKw4q91Lw6qB0+P1X4
O0bouP/okzLzTpCEz3uwTBi5W/8lXoh8yzpF5QWkrs/+Cq37WM2UYH1M9jn23aifkVwxOWr7j6or
v/Ghfet1/Yckjechdb7HVDyi6oYCx/lFWULMrLfVJu3HytF+PliiVAgyT0PX3Xxfw03P1yoHlh8m
MXizQYVkqvivZtJUsL1YS0qgJPFzDQyx8bsXHdwg0/MjkuqrsaxUDb5q5tOHmCPNNJXjPTOQBGrK
x48cP9vKuGaJN+96av0tgIa7tTxXur/PUtPYMHrngc3vNtqs4J8/or5+K3FO7C0JTPPEozRHLylt
iWl3H/rCAjGhvYDG+ULhjAEtNu+ynqjOourHyd4WNrIbvS5Yo1ovGby2ItLCxuI3P5goDyP1gTP5
Yf1vf3hyXY5/QgmpkckbHjDrFSuuUsT2N3dm7/WkpFmzxY+vLI568aDLZDp6C6p0zqywpdk9YLdH
+Lrov6WaMfvMfHqNTrCZWLdT0W6c2Hwp9Ayd9Ttf+ts/DQfuTUudj0kWqK3HL3xn137KyK4W2bMy
vTeAfw8LFkKD3XTv149FM34283zNU0TGukWeXY2ChvSXS4edyNOLL+jzrzNCb3vpSD4czw6hlsC5
zCjQvaX9D5z9/4UwvMzNz7//29efMq22KUSX9Hf3r1EKQhe6a/ikiP7POQwvLY7K9uu//8f+I4TB
N/5hkjYshO6ZPvJn9/+novriH8ImQp6nkf/dFf+SimpY/7BZwdrgoZnYoscnukhhikz+/d8M4x++
4TM/sAlu0D1d9/43qaie/19CkjzdMbGd8gUdwLYsSNa8+3+Jg4rzXrS6JfoDenEWIOMHVvVdlpmf
KfKnTdvoLzOCof/H3nk1t42lafivuOZi76BCOjhA7c5UjZhEKier7RsUJbERiJyBX78PFGzRacfL
vtBObVVPj9uUDsHDE77whhyNjGqEuHgAGLktsAYOO2XKEQBw21+1x5qsiHht+w/E9YA7leZpC3YH
0bEWjXwTtjohNbtIPd7CCVb4b4ixIHsM7dEDfZjkOLMbN0Au6ykME+c4btfelYMd+My2UIVJ4Qg4
xWbbwYYqYPFZTgruaViqbnAeoQAkhQAJuIWJhldaqeL2oneAtO3qNqiRPsaVmgblp0wgfE4ZfTaI
/jKUt2qMBT3x4se+F8dOmc4NJbkqrRbUc5ddNz09UDCr81T/rHoGR4Q7G7bKo+kZuCUVOqAG0UFJ
kndOW+Fjg/Mrdd5DsxaPHJKUteIjmL3UXCsDcXhkzeklKqNQBRKmZXSkDOlJK9ziGHEUOipUEACT
xLRHPO1zi+zBtMQP/hBlc+pEHaBeVzurogqAp811atl4EiLiHVR8OgnavZW0WQMLzm2Amp5GG6y2
G8wICIDgvSici415FapwsOiq1csw1zPobNoUC6wjO2uJWEUPb0xLjyRCzU5LyzVFvQHNu46KAz6j
SH40TZXSDdpehF3n8h7UnJK4pxjRQPyh1wS4hbK/cIJlmwLGtqR3iZltDAcmzCaWQCnc01W0pbp6
hgIymuX0nh3LMrCGBSISBl4yGzUrLOwfAiQM0OSIMaMCOulY7Wnmg8wUt74djilooJ1WzigiaAcJ
cmwVerOjGkubIe6IUt+kdYOxhYXapqVgLWshpFHlPbJfRNUcBBFkHrlJ4MXD/I7mlU4dSIbEbgi1
FVOZFZhmJjTRwQ5Hyyjs75sMaYywx1vesy8COazcNj4uLC7PsIzOyyou0JrxKffBP6dD5k3gKONb
i37RIkEYG1NA/SpCHw4g8MSgHDIB4Hvn1LgbKDPdiQhc7QCBO6yBgZT60cTMP+qV8pncyZzHOBOR
2aFYiUUA3y6tzjazDisdja6wiBZDJ1daAtwrt2FiaFWmwY61VrJd4scwFhmrduFlkID8oV+FNCWz
bRLMekt5sDMflRlcwkd8DqETSiKgu2wYTmTlNYLRYCiA7JLT+wwOeNGwECCrRHBLx3baCvvYLofH
7cBtayeIGKpqftUIhNMd1Yc26WC8SNJ3J6v4GtzUpFHQD6XljNB4Yl9gPHUcl+oJBe56Fvu0v0bl
kaFH0mzbRH/C2wxpXlJZifyFTJ3PoB94WPxv8zigKo40Nd3IwW+aE7eOmpPGpnKVuBDSS1r5PLh7
j+niCmpNiVkEXZqtpKFZ90G6INI+HFCkDWR0A+vwxnSKwyAArSwj/Q/Ujied2ZjLvqBHPKICEJXg
uHOyYK1bkbXQho3I/XUmNTjuOJumOlWItvLtSdU6f6amjYCEA3aTggpZuvCg+nioPLvZRvauQNhh
uMlb1I9KGS6isIIVpvZn4O/QKB8KScFsMI/aBL1hUJGrLjTQhDuNAbhP3Ka+UVvAJUENUSsK/Y8o
pzSoKxR3LkVx1HA5SHHWvGxGnq4qj8u8J3gFfCZSA1Fe/J7bmK8q/INz/F7znO28cpVununtRqmu
hWVfkVLdDF14kRgKS80+7lHEJOmHl+6b1qGhdt7UBa63KgRs/si99wpoyYUHu9ZFbn6BYHi4BG++
ECXHsGrn9qJVMNyzWkiOhRk6t72f5iQIVvxg1dXc1alGbRUc2wI9uSoGpDhdv6zmnoXtRk1rfiIU
5l+FD73VlfNCEgDy1XABISPiOcDyEee9rLAhm+D2BQsRowHEVMrr1PTaZREZc6OEGRAlGUo3tR3M
8xBWfWWzUkErRkVHERCDa/SJfS76sdwanOUuTUBjm2tHTtECf0Gz3mbpzIoKcwcDeG4q8InpNLTs
LIjWzraZKKAkD6nq4h4tyo+dBqsg9Ol/aQnqiYmC9mtlXUZh2K7Kyl4mXf+xMq3bqECpr3U6HFKj
m44lcaYb1s3WBzSF3/WxGCC/uYr3KdXRpLMSG79WzMKA1f0xFJ4Jih3QPX0mjNV0shsdMdeq9Fa5
ZxwppplfWhStRvID4K+sNU8Cf3uU4blG1YR+77ZJVyi3bezYowUSW2dtN1p5D05MD3ri5IaYKUUi
OUuJb0cRsgkMewfuaywmARxbJQ9ucl9+qkoLEKTbryp0ptCuWWbEu01V+hPEzCkJgqeZB1qKCe1w
2WrotMGI4FKCTgSlJUQstOq5ClLr1klXpXKEL/WdP6jLs0wFkuX6ib8YMrJALQ3PYVdwq/fDpRd4
922sPdYKECtFGuC76J+PB6JKNxwOvJxsNQOHGMWbpq6tXCsAvroWilxNkU7TO4uGI32RxravA9Wk
EOn5LiZsWbiMMdojgeTqyKiUkE/ri1oYzSndn4u+7kp4Lg0CHxj+APbDhYJjoQgxEhIBDaxIRZQb
HaZp4Zd0TWN+CMYYttxOjCNbdWGO+FWp2ACv0ORXhUDxl96cRxAxHYDfIMp7b6C2dmX68bVr6+lZ
nSB8FFNfnW1lfNExKeh/nJhBEiy2QZlPvAZstB768UzP/MeMrvgkQZqTClA3s9Tu1Ec/3c0GALNl
d+HYW2VRBWTWSjCYx6PwVZRq9jx1IN9aeXul+KE2lyYFgCz3OoDXLRCM+k/aS3ewnFA5wQADVJli
QCEX7ZlTnimKXh5vw0HME0TAqNMQEEoEYNQIjjTxBMywIPUXVUUja9A4Vm3qiIqMaOUTo9TUpZDd
OSdijVC21LbTvNY3VYmBQYlDEJI6yRL51cnW1l3OM+PYlhTJQgRIqNwlfxClFWdIcnGtRgGJMhY7
tkF44yCtNMtHAawGW5VhUAeol7Yz7fwQRDkMilJB7EWmAsFewChT4rITxfmU4zUFxS7sp0JlmeR5
7KDX39+wBuYNEDAYKclF2XvF0sqSDcyX+zoApYNlu5zo1JM9f56Xxp2TuBRUPNQtOp5i8PjQFQC9
3HQX2DN4CyWszyNIc4fqkF/qiDlMvdyyp0VnrWmWzYKsm9g0SGstHq1aXFwXMxpBQlxhi1gf4bno
ItDAmiX8hFRbXSHE5XWjko8BjQkdp3ng0WivQEWGZo1LSdjcImg4CmNRG7ez+jbRgxO7h4uMwESx
NEtUNBBX/tjBKS0ps+UhwYCjEquizIBTCMLKQ3pttNt5Hn1qJBFHUoZ3Tmj0UKHtUSy92E5QrJ4G
USQXKWjZwwb1EhrnYuoqKIWzp3WcAS1qzaXKzsfSyFY+KXGO/kyMKBvyZfjRgGgdArEZQvS5DC02
p7S4H6H5PogA8p4s8J4vW7g+MjZuOgO2jmFAhQtpJUFfnenFtQd6QOK86m7J3hP3o4qAE8dAcJOK
ZKVHGCYZtbkuzGxTHNI+QOrK4r5youQIqGVrJ1xmSGb1kAGpdYg74EFzPYYdi9cBLk2OgbFF6ZjH
PluMZhGUWziHcyPNZ1oGCiNsrCOXAMBEEgiRu5N8rKTn0MtO0i6BvpUhYQ3mGt3li6igMkAhX8/s
P0UZnsZtPbotNBv035aKm11j1nfeGABPRU9RKMwtCAduQ32Ssv8xhCwd8Pz2zJFI8Waxs+lkjg0M
exuFh/AKZdJhbuNk7RAl5giutaIGKVGhBkNL17GtWa6LdlYrWXyIBoqcaslVGvjxFC0YdZph7gmX
tY1ouDqfcFkDpqshzKBXy9zJHt3QvFdbCDZeK65zsb13ZZpOjXyY+LZ9R2sfsIVn4BaWzmuMVA/t
Bs2EoQ+WFCBXsd89hiRDg3tGk01Hzdv2Jxk+lI5nnff+QtWd2zpboaN7BMOynBqNp0OwxtQNDN4q
3aqftmNXWTZlOxtiJVkIpb7W6DMCiVcWnMKXitA+Rrr0R1rfptdnWtLydpCAp53rXWgO9V4HPcay
QvxTKglCNPolUqRnWgchquc6mPgROl96FJ4CGxhZ4Vh5iTwB5pQODadzPpITqzPP8PBJpcgTApTS
ktswjR6QGSDSgcBWmGeKdPIJrcNPoQ4/Nwvz87oNj9Qeb3pLmW3r+DhV0hliYUetKR61wkENCRMV
t8L2nXr341M54v+LN/9K8caQ+DL+vHgzXT8W6w/r5PHD2dpbFx+O1s0mCr6r5TyN8lzLkcYBQZit
apopTaQb3hh7U5XRTNOR1HdMe3TU/GKoqasUgITjULARo7Em9Z/XUo56oFIagium6rahq8Zv+XpT
mNqx0xRARaTE51PlSRwg4LuFnDCsdPhKFKvH5rSgxp2nJOGmP9dKjOzA2r+Zq4s0oiuSfAA9AoQ2
qcq//8341nnaUikXaRqdF0y2EYz65v28GLhkJkp3JhK47UiyopU4jbq70j7zDRzocKHmHsn4XwKN
xgYH08KaqE6CFPQknkpVe+cY8wLLHMyi0Ji88YrwVMr+3jf+iNj9MW0CLwunSgk6yFtb7Jhff4Jx
5ndm7OkTGOCmkLm1qDR84w9OpJ86Fnacs4yDATrbUjTkbFhpKeF5p7TX4XWry7nmFWxdpG5hJlmF
NadKjkxOM6W5aQqHTJ9HrEeTpzua0wtRgQYj6wYA4CKB++snNtTvzNtVYePYqgnD4ksWFP92qnWx
LzM4rB7CjwNcVD00lw0B8QkCTZ8VeeQ00Nw7n0JERaRxWDggvCJNIfzdrgCMbemYw5jurGEV4A83
qQY0S8ItyS5Yxs/q4NCVtAr6XwtOo+g4txEF1RRsQU0zWAIvmkcDZC/c8A7Rn/isu3+2Nm2R0Xgb
saq2aw+DbXtolTSdUX6PxaEO0CesPguw9KOtHtwfNAUAM6TD1PpDkwyDXoAuTtVcmTpZOM/MBD4y
kuz30N0OAdIe0u7drgVW26TkXNxiknIzphsPLKvLtSUUE3xWQ/O7mayq/IoFN23Bn5BI+tvRvOEe
MMe0hSpLCeg0aLoFEg+HgyEm2Poc4i59CIqFAptXNXATozPk3lZma6yyHlqmeWRsM6yLSoTg5Ynn
W1To82utbM6zTi6bAl9sgP42LZ+oSRc0XVyDM374DD7omJ7acnyoJDAXKt1nZE1RXe1nsXRXwq/Q
LkSXxI1Oenc709EEQUbtwjDkvCuNoxJT6ghuMs4eFXjX4qgTp2iPo16hVIcG8fX4tKl0Zy5v3age
xVH+P7kb9wqaZSTAzaj3SW3VPQzVM0SI6OqnkOrvtnFDZdOc0ieelA6y49WZI4ZZTSHPLu9rBb0l
uEvSVyjS0Vzu7wFsTtvsJEXN32L11+DCDbJ+3BuCuJmKAMUluEaOxhthLV0YsL5hOwHNJbYmhLfv
6elOqc0xxQnsPOwhBK3c5lzL7zt7ZXvnwDSXyQADIIDzzccT5IhdBvzQ1KflqF5EfTaMEaW/3rbp
kVKc9RkbMszoERNim6BNkeg279Hhn/g4dNnAiBPvIbdYEjSYQIdN7ZhCLTrHNqHC+KlsjddsOQ9i
xO+y+HM5kKxErfkAKPujrUiIz5X7GaWQhdX1yoqmIFIP9facxrh/KrT8EsBjgkq0YKY9ts8gNRe2
bhrNTUOAMBuictlD+p90dSOWwneR5gEbDEjuzxgChU8Bw17gNgnKMEYHCKcFppYPhUhHdqRkiPuH
GqrJiqmJW4OfoUk6wzYRmIU+zNMOaElrQjrJ/dsMqZGt3hCsgZDuEXKaegK517Zh9wUONg6l735G
SG/eWK5yiufmg+nTuzPcuFjIAKy2lcG5cnzEORIxNTKyNEV37TNkV8nxDFivYRN6q0axbnSoGqc4
2dagUEqa2JrO1rRR/OuFKlYyRgFMuMqnDmWKSwl+vyaqvUXD+VQYJeRan61KFxcNEVF9ahx76aql
d1KjS9dkwQlQRmyeIVJlBmYadPEvOH0adPtpaVd29vnpCP2tgOg0eCCRTv+s/mv8tYc064vA86sn
L+uv//V/yC+cVpWuS5OY41fRTrxOnqId6EDfBDkvv/wS5IyhjM6Q0hTckKb11TVcPcAe/k38Qy/p
xTWcIIdXpG5zi+qabjs8y9cox7AMLMNZC4iX6Ib5Ow0r51trbWHbBmpH2GpraH+Kb/tVWaHkrZmg
gKmFwZ/AHs9kIRaZ5dyATiOvDjU6yRJDI4U2sqdfZoP1CR2+Re189tsaCJOCh4E/fNzWSOsEArqF
MgtPhrBYkSxhhRHNPLc5hZPyMdfRoIRvSQVlEQ4FiLyJs1VmZoQPNwZntT23WqyxIw9fKnAwHNRm
Hi23lkHtDVFmIDptbsIz1M5MpD4t776jSNDDbLGj/BoA6fVAQwlK5cSEDLWlOxZV90N03XvAn+Nh
ITqLckx7KjMbJbD4RMvMs8TsPmYGTZYqubCEOqNLvMAVgTbA2Mp3bwaQhlPbNW+obBwVbXgeu8hk
ydFgtBQFnoMgboE+XVaePGKDsyNF87kChqDayFebTJunmotRAidX0NuLqweFHC7P4hMzjGZvVt8P
4kdtbCw+h5XLx7//jcU1fpFSlUTRrDXdHhuTbxqPfQxuBqaKCeMfi7OE5heYCq/Nz6kcnctCKWHG
0QsY5GwMr5Blnfz6AcwfBcyqtFRLQB1WDWHtPsAozgMjNEDqmJgg4ySy62LeqWP7shdihkzHOUBC
ZEDc4QJz4o9NEhgnhPjKMraM4FAebnoqTvOBoBARcMzcuQoQqUwHFEiLIxDBSK7bnrJUqy1lvFKd
mCKKpyiE9FRgC/AnNoatrYE08qjLlCLQeuRC3MjBBB360lVndak/9K0L1rUbLmsY/DAzcP3WtTsj
149dWHGgUo+Br+XINGTe8e+flDdpzD+/PCb/XQ/TX6aOE5+0MSBp9H9wkvKbLyepdWDbVC5MSfZH
g31s8LebsmL1Wwf0+3VVtcg9nCdMwMtBanCQOprKaUlaMgIG2BYvBykvAYnUKNNQ/0E8WrN+5yA1
xuX9dv+p0iZXlKSNqgWKRB/355v9V/uWjNUY7XfNApHebEUweihmEOg9KQ41H8Efy3KOYKloK4qS
Cv7R9khqlu1Fpaj3YE2redPp4bGvR5e+lp3pWVuftXXZT3SlCuiqchhhbL9FAiMA4S5VjroS3qHV
kBxlyXVHp3SRd10+F/guL1BwnAMsoMUEE+jcKMuP3Cq3nbKlMboFOfzvtbpfAprpulrPkiqo+st6
U/RXm7JGPuwpUvE26fjqU35+k/7vfujXA33YPL3zc6nlIa2TanwCj9xwZ9Vr326Vp0d6et5fjRCt
+Vj1IxAcIC2G0IWmsxcsjeoFSxHWovfysnQOCCAseEJcFsQl40FNnPNmhn42B7/+eM+T+euf2fkA
P4cKUT54c/l8+Vq+n4Nvhvg6B5o4AKRiSYFyKJ/UIUr6Zg4cS5jYA47An7GO9O7mwBD280MRU79d
m78xCbpzwPGmOaZQDYkkHOfl23VgHRhUykzVlPZrJe19rQPcoPU914EuDixJrZAKD1Ohm+OAb+bA
5mWVUpXJBeA4ujZeKe9sDnRwa3tOgqYdcLux1W0UCih4qZwwbyZB2gemKlWdfAJjU0n89t4mgUfn
A4wFxZ2E7CcH408PBd0+MIgdnPG2l5ZlqbuLwRlRgrzKwWG/RBHvay3o1Mn3nQI2vTDZ9ggMUXYH
erSzFEBX2hiISlbCayD1vqZAwi63dGrjey0EbgeuQJ3zhaTJUAnddmZBmgc4NlLC1nXiTQkf6L1t
CB5u3MR7TQLxr80ioKiuOU8RNcfM21NBHJga1QeTS2I8MrTno/gdhQnjWtCNvW8I/cBydNIH6imv
2/7tNGgHgu6PAa7XsUwAx+/uhuBkN8cuwd5Hg3bAXWPTBtGkrev8eWc92PoBuGUOB0IGxBBV692t
h9eJ2Dd21I0D7kBNd7guOW00Y/e6JGYQlqnRaQTlrTtPaej7OiT5dsb24n6ngwYuniIOwA06ZNJQ
vzkd5Ni61TXyiJfj4b0dkRpPt++W0EzqCnzJpPMGo8mxAf72bLAONKJLYsvxB5671O9rJRiqLfad
BF0eUExgRVGIJnB4ug3fTIJN9CghdpBMaWDG3t8yQF5pz72gqQdgEZC8tEgVDaLo3ZOR6tO4BzgT
KCI9IxLe1yog89P3zSU158AUEGRImpkKoY17680qYA40FWwhnRNzfFF7PoTfUbSgcVLvvRWMA2hC
SJCRRNnsLHM3gSCR4q8d6mjcoBwcLwvvPU3CU2fL2PuG5AokjUD3xdSp95u7xyJELB3kjE0zgnAB
LtR7zCfp0Rl7LweuB8OklkZ0KC3igd070jHo7zmciZwY2kvn730dDGNezdG979lAwGRQ+daoMhEr
EzvtbosxqTRIth2SKubrqTz/7uZhXA97z4N1oFokEo423rvPfYg3ZyT1BZoWqm1RhqIyKUdQ2/ua
B87usUHMQ+1RdFQPuCTpgIDP0MdGze6msJkEnVsELNY7TSt1Sc677yRYB4CzyU6pL1BWIzTYvS05
GWi1A2uEUMG/Ryjd+1oJ5FJAKMWY+uy1GjR5AKeW09GgQU1P4psjkl6ESv0VXxZH2COd991l1+R/
2vO3s8eWGL9uEEYqcTJBAbfizmqw5YEjuT2gDVvjH36n/vovxBZf2lvY6kWPT42tYFP+qP/1sx94
PQ6+f/2lnzMiEDT6Vjs/OPa5nt/7a9/rHzu12aee05sXX3tQT+/z8usvH/D7t955r9dP9fqXR8Gm
WBcP4EyfWm4vj3m2jmmP/TN59AEqXxTrx03p77TenvpOXx/oOzb7l63wy/GLOlk/+OvoR29BIY3g
a++3wBgtfh1mnPznyvC+wx4G/rp4O+xzA2bfYY/WRb9O1m8H1p67W3uPHMQ/nemXIsi+b7Fax3H9
4T/WcfafH47XpR8HOzNE7j/emPu+y/G6SGg+b3cn6bmCsffYbIXom4GfcuJ9Bz5Zb0t//dhuNtnr
DDwdBJJM6/Uvfsgr+Je20en60e9/vE2fM7l9H//8MeDxXx/0aRc9hz/7DnxRP9YP/qYo+p3BLWPE
bO0/eBKu71/HeXrq517AvgNfrcN1WQHE2Rn7ORbad+zrYLsNdg6sl8LUvgPfrOMggm/yWL99akqz
Y89038Fvqwoayw/uCXI+8y9Y4Xdglz4cbhJvHb0+7Ph9vkQc+z796ZrDnAOr2tVTeakF7Tv6og4Z
vXr73F/aMXuPne7syi8tv33H5eJfv4J2z4KH9J5vd1lGQM/K3c+h0Rn9Cw71f/4qEPja0t73Y50G
Q1rshgNf8/p9B/+1Is8bPNNOYPcmafhVpPRbjLE932vkpI1f9dtvmml6Sfv3nabTdTIqF/1gcEL9
vQffeEST635nV7w8+18QTE43kR+8PuXTBf40LSYdpH2ffPplv/0cJL/n9/o/Qkf3Ht9fV1VQfgdO
/dp13XeWnu6Z9XbEwL5O+dPX8PIOf8FNs+Iq+On4f8ESutmwtbxvY/yvJYR9Z+hk/cj8vJ0c2Bk0
pMBu0YXkDzpsrteXfxZy/iiT/AJ7/D6/fIUz/ujXdpPn8Sceos26+Md/AwAA//8=</cx:binary>
              </cx:geoCache>
            </cx:geography>
          </cx:layoutPr>
          <cx:valueColors>
            <cx:minColor>
              <a:schemeClr val="accent6">
                <a:lumMod val="20000"/>
                <a:lumOff val="80000"/>
              </a:schemeClr>
            </cx:minColor>
            <cx:midColor>
              <a:schemeClr val="accent6">
                <a:lumMod val="60000"/>
                <a:lumOff val="40000"/>
              </a:schemeClr>
            </cx:midColor>
            <cx:maxColor>
              <a:schemeClr val="accent6">
                <a:lumMod val="50000"/>
              </a:schemeClr>
            </cx:maxColor>
          </cx:valueColors>
          <cx:valueColorPositions count="3"/>
        </cx:series>
      </cx:plotAreaRegion>
    </cx:plotArea>
    <cx:legend pos="r" align="min" overlay="0">
      <cx:txPr>
        <a:bodyPr spcFirstLastPara="1" vertOverflow="ellipsis" horzOverflow="overflow" wrap="square" lIns="0" tIns="0" rIns="0" bIns="0" anchor="ctr" anchorCtr="1"/>
        <a:lstStyle/>
        <a:p>
          <a:pPr algn="ctr" rtl="0">
            <a:defRPr/>
          </a:pPr>
          <a:endParaRPr lang="en-US" sz="900" b="1" i="0" u="none" strike="noStrike" baseline="0">
            <a:solidFill>
              <a:schemeClr val="bg1">
                <a:lumMod val="95000"/>
              </a:schemeClr>
            </a:solidFill>
            <a:latin typeface="Calibri" panose="020F0502020204030204"/>
          </a:endParaRPr>
        </a:p>
      </cx:txPr>
    </cx:legend>
  </cx:chart>
  <cx:spPr>
    <a:noFill/>
    <a:ln>
      <a:no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plotArea>
      <cx:plotAreaRegion>
        <cx:plotSurface>
          <cx:spPr>
            <a:ln>
              <a:noFill/>
            </a:ln>
          </cx:spPr>
        </cx:plotSurface>
        <cx:series layoutId="regionMap" uniqueId="{ECFEA91D-F9CC-4FA6-9FFA-EF4BD2D963B0}">
          <cx:tx>
            <cx:txData>
              <cx:f>_xlchart.v5.14</cx:f>
              <cx:v>Sales </cx:v>
            </cx:txData>
          </cx:tx>
          <cx:dataLabels>
            <cx:visibility seriesName="0" categoryName="1" value="0"/>
            <cx:separator>, </cx:separator>
          </cx:dataLabels>
          <cx:dataId val="0"/>
          <cx:layoutPr>
            <cx:geography cultureLanguage="en-US" cultureRegion="IN" attribution="Powered by Bing">
              <cx:geoCache provider="{E9337A44-BEBE-4D9F-B70C-5C5E7DAFC167}">
                <cx:binary>1Hxpc9xGsu1fcejzA137MjGeiCmg94VNiqIofUE0RQp7YV9//c2WLA3Zoq/lsO59Vw6bFhtdQFad
ysyTJwv654fhHx/Sx2P1y5Cltv7Hh+G3V2HTFP/49df6Q/iYHeuLLPpQ5XX+sbn4kGe/5h8/Rh8e
f32ojn1kg18JwuzXD+Gxah6HV//6J9wteMy3+YdjE+X2qn2sxuvHuk2b+r+59uKlX44PWWS9qG6q
6EODf3vlhuGxaaI6OFbhq18ebRM1481YPP726tk3X/3y6/n9vnn2LymY17QPMJbgCyKEYppjqQiB
P7/6Jc1t8PtlRS4Qw0RyRBjDDAny5dH7YwbDv9eoTyYdHx6qx7qGmX36//noZ9OAizevfvmQt7Y5
LWEAq/nbq5V9iI6vfonq3P18wc1Pc1jtP0361+eL/69/nn0Ay3D2yRN8ztfszy79gWlPYXlm/F+F
hVxQTjgmlGuBNWb4GSxSX1BBheICSY0R5oDa50d/huX3hfpja17G4/dhzwz/v7Xqz/YIOMW/7UNY
HX85VMeHx/oHugXmF5JzITnFHFZZU3a+/lpwpglhilP+zfp/v1kvA3E+/tm0YdaH/9Ou8czaE0hV
a48QI9MfjxNRF1Rq+AeDJwghEMSnJ+FLswvO4Spgqbimkj93k79k2B8g9e3cnk0fZn/9d8F6Htee
Bm95AbOiCoI3xkhRrZ7PXlxgJKkUSCtBicJnwfsnmf5Z0P6xYfwZWLBXFzkkmKdx89kX/mIUhygC
YZpQTZSiFCH5HB/JLhAnQgtCFCKSMggyT6P4n9jy8ob8NOiZ0TCpf//dLfi/isHmsTqmPxIGdMGY
1gwLCNUUK/qc40hxwZAiAq6fMik5CxJ/bs3LQHwZd4bFZvtTYfHvuj5mX7blD6CbAngNY4hwRjBm
hD/3CE0uFJBNyYUC4vNtvP4zY15G4vc5nAHx79c/FRD7YwBOYR9+KBZIYMiLmKIv2fF57mRCISUI
I0CEpAIK+jQ6fY9BL+Pxn5FnkOx/Lt/YHR/C8X+AfBJ6wanCJ9ICiYNL9pzUSHUBH2tBKZRsEiN9
lja+36yX4TkffwbS7ucinyaC4vzLzv0BAYxfCKkVUH6KtQLXeI6NgstIC8GAkGpNsIL49tRp/tSa
lyH5fdgZEub6p4pgizY+Vsfmy4L8ACzIhdBEQghDX+n9kwAmMbBjiSgSVAumGD3D4jvseRmNrwPP
8Fisfyo8lsdqPNofyLOIvgCfwJpxRKVi+HluB5pFIfEzxOTJfb7hWd9hzstwfB14Bsfy53KPZZT9
DxXJFF9oEJJA5sOKUEkRMNynfiIvCBUEg5504sGIniX6v2LYHyD0zdTOofq5csruaKOi/ZFZhV1A
+QeKHgQrKaAkfI6QphcKko7kULtgxJnQX4LoZ7nvO+x5GZivA8/w2IGi+hOpgGtI8Un4Y8kxvRBc
YKIVhRQiMKXPfAbyPIeCkQJUiBEtzvP8d1n0MiZPhp6hsl7+VKgcWhsf77/s1L+f7im6UFA1MihY
NGh+6jyM8Quo4IGSQZb5FMXIl0d/dpI/N+dlPL6MOwPjYP4uGH8o650mSjTSUkKq/CQMPdt7klxg
xgjsvs+a0rms98XgP1ax/tpEf4fxLB4cjgn0po7223bMYfP/oR3zDB3Q8TbHyh6bY/ID6Q2GII3B
22HtKcFSyuchAfgNhtIACoPTF6ByO0uj32XRy8g8GfpsnjDNf//dXfi/quztoimvfqieRC8ogrwI
hBO4PkRscPon1OakJ1FoCmjQWSHBfiMofYc9LyPydeAZHrv3PxceR8icxzpsqh/pJ/qCcQKSEtOg
ukJrQj7D5OQnSGmGMGGni/gbMvNdNv0BLk8ndI7Nz5U+d48BtMyO4w9EhgBrAfkVU5CUEPQvnwcw
DUcBpBRKIgkaLNXorKn8XQb9ASz/mcs5KD+X5Hf5ENXhj0QEXUBLAjFGuSTfchrFLhgBR6JIv8hp
/tycl/H4Mu4MjMvrnyp6XR/jY90A7/9C9P4+xyTigoNSBPlbQZkMOh5+HrugEOMQuECc/ZThz3tF
32XRy5A8GXqGyvXPJSu9jpIk+pEtI2hySwQyHoGEgcinLumTFK/UBZPgO3AYA0OF/GUrfOb8f27L
y2B8GXeGxGtgtmc0+P/SkaRn1gIHvjlmUfrL/vjQflmVv+8gGF8gLODIEdTFcDQG1KLnDgJoIIkI
+I5S7ETIvjz6MyDfZ9LLoDwd+2yqMNOfS6+4eYROXvBDtVcsLxQ6iUeUASocnylIcGAMQV+CQF3J
lf5WC/8ui/4Alv9M5hyVxU/lLm8f6+YX8wjApF827d/3F+jlQf7GHEGMgk4dMKtn/qLkhZYgIjFo
UZz+cO4v32nTy8g8G3yGzdu/LV/8tcLx7NtPjld+PZ3qQb0++3Ss9buvfpo3HLg9G/p7y+1F9D6r
IquH315JDcIeQU/O9Jxu86xd9+QEzrMRj8A74AbsAqQ/4AMYDmlC6X+SZXvYRHDlpB5SBr2pzynr
1HqyedWEv72CM0EKg4KrMSQtCYovBNA6bz9dYhfQ7oXznIgyDLcDUfHLBA95Oga5/bpWv//+i22z
Qx7ZpoYbw42Kz1/7ZCs7WQYHdk9ne4UEkglUpvhwvIZTy6dv/z8i+87ytO9nsZw8psYbv+hnrW7X
Q1poN+uc3jCUzxPtHOu4MJUf3jMbxa7si7sni/aCKZCFX7AETOGcnbqjsE5PLUkDWiciRf1sYnVs
JhZ87KYiNmPvDLBNv55nfuFJEOy+fRZXcCoWGAFwao5O15/MuhWcUBqG/YxglLiT7EYDB1LkIp3a
ambLVC9UmtF5G5M1Zi1dNSlbJ37Q7VqdvrVjGS4aRR99KcL9kL/Dg1RuHzbZJbjvrIwGuXQCkXo0
k9hDQ5QvwlEt8ViLhYxYb4QjyPrTjyKly9BXeOkkWGxK0nui8ftVa1npxqiWMxFa5QVxKGa2aneR
EnxP2DhLkqpd+nViZ5Mu9rzrm0USj2ylWLuZoqa8n4r+EfHeOJawPcY6vMTUj1fN4KtlbLPX2ZSl
+35Milka5I5pS5vN47h9j1EWmlZH9SJO4tYjTfPWqik8RJFobsdgRfpaeAGKxnmaxvkVZJFp1fdF
ZpKxza9SGqpD0ZrUibtNPvZXBau7q2wMiGdDJ53Jgd3iqa5MFYuHQkXhGz1uO1G5Pu4zOOWOqefb
PNzYwgk2QzbsZFs4S1heuuyttMYnrXWDIspXgYh8L7GSeiHGtSurgc0H4iBvcLC87gRjRo4zOLJr
16Mo3+SNTrd1Xl2NuUhWSLBF7fixy3iv1p9+DHAIad2dfoheh27h52hBfbeVMtkXwPRn4wDPr+Mw
XA28at220v0i6LJgnjVF7Oo+qw2O8bRx+li7SjI2kyQmnvJH5I1VFe0kqRYhVrmHa11ddnRcBYFt
N07gyEU56eZajMWsUTyHKRT5IRn0XDc1fp2FWWlEl0tTjmhYIb9u3SrpyUzXGG97P3yT5FW+iOtg
gi3Kx1mRRPeyFisZhLkJQhNBADA4Le8cabd2FDdSjdI00mmMLpybwdplnUZXfRh+7OLIK8PKzmJn
DOZ9dpXE1F8XA153KD7qdsRuV7KrsZGrpKhiIyqeeMOQblnQg6d29WbykE2XzEedG0TFXVc4ppvg
SaBgX8HsrYl8X5meplu7GYe2MjT1Z/GA3nfVZFQe3FuWbTGNP/oyo0Ynt7lA92XiwrsI2jhxHhtk
5aoI8tu6qGZ+4derkspd0lMKGyld+aSkc0fAg2wZ3avuMcXDh4zQDu6FjC9bI/3AEDsa4qO5peyN
M9Z3kW5jkw0s8ZTKVyT0t2FW7HTevx46uZ9IcuBh8RD5+G1aa3jbISncWob3cSFqwx0963w7LpKA
XLUCMBR2P5adBy9PuNSpjqfV+vQAKWDJsM6QVxV2yYWLkiWu4hue0Ss18g/WwbtgICathluEg4+y
c24Qple8jT/aOBxNXx/KBI0mxgWFqGy3UwebspLx20mNbh7WyBPMUYYIeMYiFf0VA6HCsPDY5hVx
LavuSO5Kqz+SYh72sMBEBPdRn29bThbYh9XlXT6TIV8PjrpB4aqQcqdO+8jp5E3B08Z0/mFMYAvw
QBuSp9u+tm8d5y1O5Kqjb+KShCZImRdJ/+YUwrWOP+QPA0dXXaIPch2ufYR701jmNfn4tlVydUop
pKyosU2373LkISKSWeJXdxzFHztf7Snsh0RH2077qyiARfSx3Wajilzc6lv2Ph+zrQ38G+WIvfBh
0UpWG6rD+WD72pQEJuqMY74cWF14Tpv0RgqcmYGPHcQyEV/xvPZXk0gDEwQjN5oJspjypj20/TyD
4LuXhV9e4jE3eV/1O0e4RRGrTdnwfVE+As2+FAG9SurVEA+HQKnbbkDzutI3fowWseYuGfW8CEpI
qFH0EYeQ1pIM9k41qMGknM8Ydq6sL5ShxQHHzZXNxNJnxWZSlppIl7FpmYKNKAcT+Bs45s1NJvBV
W7s8GBOThPWd8l0sLTOnxWpauO+UTvt6CNenFaFtcBiC7r0VTjJzSHanqHVpmtyPiQ9hTbGrWgrr
qi551wTZFkxfo0q4uGzXqGjf+nZKIbyZtI/uazQtQiMreAq2yCu66i4ZX/cBvskQ2OnTKtvSYl5G
4j6t21Vmu7nuxXsHOY/tUN77mN0ULa+NYmIwHCc7Zcmhk90hC3hgkgTAGk6bC3x8HaLsqkL6pkth
PlZm2w43kylaZXjvzJLGnzUVXOlsfvu02/Q7RfjMkz7kxVhFQfj7y1dff/3XTZ7Bv5/eBvrPh6d3
t/7z2+7LS1//7bcWj/mprq3Pv3Riu1/v9Z8D6yd++fUlpDPO+vk1sS98769c/D62C0U7g+Yogvrj
K6H6hu++9DrXiUw+GfyZ+p6ESYQYnLsCHUCBVAx9l8/UV6ELcnrnQkh4cezTeeqv1JcwUP6Bdmno
bSIOjgi2fKG+8kIyBQIoKG4w9NRb+7IUzyAFrv8CC4TezjeU89O5SQwn74mm8MAzGoj8uEvgv2E+
tDx1J55iN2htNYvCykRdm9+VY0W9keN8FR5wNfLLIbTtPJRdsHFIdY3jLnbTEMdvuG6vqrCnu5GE
9MCcwQWaU+zbvl/bulGXfYLz7TDk8wKO2KxjUvjzpP8IxUJtfD5huGVIl7iw9yma1CZiyox1Sg6D
UDNaOvUWEtxgBjbMfR7fhjxfOuLoTx1ww7ZOTHUInXhfRm06Yw5yfct7F30ceRwaOLL7pvKVmNEC
eJfkTrmI2sn1W9EYOcHLhMDO5qFwg1xcSd75pszLyfg+fVdEJo/C9+3gb8uUvWVpkC5wXIeetTsx
lBQoHy5cRAqIigm4Jx28nkSVF9bdVuHmNlT1vIqmwdTJiozhZLi13abXZEYa7iJdRqYoKvDt8XGI
08FonbskbN7guk+BkSxsGfiLqC/eyCJaFXVKgTz77kC6wZVdnZsobhqDa6oNkskxjcvCCwfMZiQj
G76tfNG5tRhDF9NmHwxhOItt/jGmmCyqyktt+EhkS2YdnSoIolTM+w5WkrfOa1WXN35q1SbxMzeB
xLFFvggNmhURu8ypn5hcjLN2jDwy1aNBlV4MVZ7OA0qIyYpi3tBcLgIqY5drBtwzySB8p3JGkjye
jZAF4A0ENxjGwEjGJxNYIk0ioNzQ6UIChzZJXVYm9ANkilC/r6rCgJx6RKSbTFcr6xaoXUyT42HY
QjE50FqYjKUJZNApMqgdVnHDgfsl0V3L4sTr8pQbGdoc1lgHc90RSD2oi2dDafWqzcRdCJQ6DTVa
DyT0GuynOzYQF1AeDqi21ss7ipcYFc2MhHLb+Xl3D/5xQ3Wy4hRVb8qkCD2eRfm1DOQhwZquKyc1
IpvFtCze17DiYckLVzLsH+vgqozKmyFtg1Xc3kBnNr4neeQinpcbVB67wGfXVZBGLo0pWTS0TTZN
nd2XPgqNEwJz9v1pcFPWnMhlA4VDGPjzUqXCSOr0MxUE/SYdo6uaTbDJAxle1VPduYX1fUP9YFpm
U1KsnTFKTSqH0Pg27hd1jr1Qw1J3xN5abRLpYxPqeBagppipLt8l8TK16YeIVmSOURq4oled66fU
9EH1sa36vVB6q2GFTAU0XvpR5kYgjroJFLVWtMu8jkww+rXX2Ia5BSndtmuWAl8OKl22OFjA1je2
airjZPVNORWhKUS/lHm0ztOo3zDYoI2KEniGeJcmVXTtn/hfqOksbNJokZYMwQSz3LSt1Ouxzg9o
hOcLOUGheKLjYdu6wEXvVM4hhzdT+p6TvjU+Q4vE8S08AQ2Xsa9fa3uXid60NIxvaFxDNSWmeImk
X20IGRwTNNsaAoPMMbCPslqoyjnm1NkMYpj3Y58amQVAWnS2zVqynhJ6GUe94zZQ6JgGKp5C28Y4
NHFT3w/dMRhHM+TV7RTHOytWkcx3A0khCDYyXDhBZ8Kuvy1FWy1xVMu1kOWlw1CwDdNoNBFLi2Xh
L9La57te99fZ6GfzGpDTsr30+zUF6xaD5h90GAeXrZNuOjiYei+rUpi4R5uQDdOSitClZT15oZLA
YXHWr/I0uM5rTjZqaF/HyLMSV/tClutEymxfFFq6QWwniMtJYZzJb1Zp1W9pyj44fb2Co0lv4ka/
GwtC3CYUG+DVJk2r1OQg4sBh7gfahrUJpc2MivPeDXA/y32yjdu6M71OpTeFi5Q35Tzuu8QM2o9N
VB3ibmReLko1B1q2LnT6QbXk2trifdV1D2RIduWu4MmHNmiQIXXqu2V4h+g6nyjdQwlWeL2ulEvi
hs36VJ2oaFFsVNHvLA3STdNhmHncILeFUt2LW4AB2i3KTSkzdpzIyg/827qDqrTFIzgPVMFQqQYr
FkTrFniwaWr/oRPTYz/0iRljZgKUwpfzQZkwKTMzFs2qG5V0O4Erj/bWNPxh4sLoFoocNfUfm7Bf
DTi9TTC5prD4i7rPAzeWuVs4/T1LSyhSrIB7ju1Kx9T1k8AxPIeKPkAjJAWh3gTTRGcimyARtNe0
hjoU4/bW0c2SJC2waBIZ1WioREQSz5NW3GRlWq19NWykU2pPljry8jK4CqIO7UebNC5hUTGzYcR2
U8x3SMXV0u84XxVVsklx6cILmMNDQuPYMFVAgZCD1hHayqh2CN4x6YXxvrHdvmF5el31IjeVCodN
nk7XeHSCR57hjRpj6hGfNnPkNOsqYnTdliPQbqc/FE00LoNgkAuoqepVSh2YchB3i0lOqVto7hGR
8z07/cClz/YU4B/tnV+r8Kap21nXQaZ3EsgVkpT+ssPioEqbbnI/zw3tSLcqrFUzzE8FfGxnfZfq
bVFGiVt2HMoR3Jce5ml9W4sMz+OyDud5LthSVGU7Cyi6D0dsb4bwsdAONbzKxZ4PaDJhGrIFVuU4
D3Kg/UT5c4KTZOOkFm2tRL079n27hEBFN3LkSxRNzZwPWbXJHXZIfK03U0Afu4nN27C0btx2zhLl
UEW240h28JbFIqb5tcbRtJfVZYmbdtPXxUMb63gNac71o/JgfU7mOkjus+rdiKbsdQ4CBSXJTlTB
Zd2WfGm7pl+gTLilEgkUT3YHSSO4RgGHmspx5lGTiZ1fcXTgPH1HQ3tMyjBdoLhs3aLt1ZwOWs2C
pHsNSr5zmdbj6Op28jDsK9dBVbsmCXrgc4ynYZmfkp+bUMcojKu7lLcmcDpYk5xjQ+LgLiJF5Y0O
9/w2UF4iKz0vQ0pmPQOZNm/HclGrCFScmNQuoONs6rFJFq2f45mDyq1sk8ojVZG4nR6njQ7RfW2n
dsFUm28aHUAoi2tQGKvBg3cnnH1C6aF3FIhlRRZcMrGtamJnkegWLTxmCwksWIsgmEewT2YaxYMZ
feHCQhrZyfsYOdsmba/yMb+22TRPg3iXKXnLCah11X0yBF7ExmUj2ndZLO6AJiUQNlDvNV45dM1M
sscowWhWl+UNxZa6vRLSjVoWmIlWxQqOJqnDSfZktYiN7XFqYmFBdWMZPmiHAPnrgm2Wl9SNs+F1
OQHZK3vf36e+uq66OL8uWlKvLQszg9IBz1nGmJc4SXBD4SMe9W84qd9PUvVrn/nhAXTjdwLRpYxx
dqUmks6sX6eghmb+rOgScN3ecWZZVrZL7UQaJBWlZmHnv+54JA6QwNdU433eo+6mC4J9DzxxW1Wo
vYx1283GepyAwjLIAaWqFypri/2gYb2djgVeUlnn0OTpfQB635226dYPu3o3BLzelU7U7HJneqBJ
qWdD63hwPrS8yuDt7lk69CBsJXnplhAarwPKuRsnarj1wSOMzUDEw076puzbm7ToWq8tK5fk4zUR
dN9pDPHRSWO36epHBevtET6OXj1G1gQFac0UV8Dbpdc63C26u2woSjMBYXAc4JKFw7ZRFw2uxfqN
tooB8Qvfk6Bghk/NrBnRu6wrem8MR9DLYhYC++S3RHWvp5EBLScVlJw4MgPyDyhC+74p3vh6XEjO
dniYkttk8FKUtl4W2Gajqp64vhyAtqeQVyzQ6E6Dmh3I/KhBcIek9Cjjppq1HSlNKIadReW8mLLA
G0EWnqpgR6L+o19kpTvI9jbNhi20qRtTQYGUwCup68jSD3UoC7cjbBGVhTYsKIEYTmUO/uoA8cPK
y4pBunSM7xynjg63mkfBtlZxuCjhtJuhdde6ZMDdbCoKYXhdCS+MkKm1GldtGHp+XTEDdYXXkknt
ocsC4Ss0NsRv7FjYORHdDkX1rj4lTJ/kOy1zWEkKZDeAcgIE1LvGb8C9OgIkqYeRPplFZXZNG4lN
nft3yQBaZyC20ZjdJHhYpzK5IbR/DcwvXPhl5HYhmTt+AcQImFoy9Fsu2veNT4EeaBBZYP+/q2BH
OMSxb0WihQs1ZnzdB9EVK6NmgfMEL/thKAwQeIglUycWKUsQRHmvUKrdRoNuFq1sbnhfDZnBWZPM
4yiHdguT2VxBcF+Loi4vswrKVOb4HYi8peMOOWhVY456WB0CEQeaIptMbFATUbeMOciYqex2eV9e
Sk5MnNfBuoKUtciIBkIQiO4yY+GhLBLHbdnUH/o4a4AGfczsIDY20NiUADF3IuVRjItrOH1YXFdk
uM/hXT43zKH/obsgNH0birfFNC2ryG/38KblTUlUfpnq+DJOwIthB3ZbO7AVLXu+Zd3Yeyxuc49k
eJi3bQWxCySs5TD4PRQAYpd2gzOXuLaXecc3uMnuKWva23YhyxrvCNbjvBuazEwdv6kEBtLuvO8l
uR1qAhegpkjy8Tbm4bEgxUxPqDNdyO58P1PLBMlljbNFL4b4Lg6ENFkD6qec2l0P/catyqFdxaf1
NDR7P8j8heq7RROn0ZZqC0KbKmaJth20mIA0s7LfJ0nruKTt66VlQ+p2PVS3DFfdyld05Sdd4XXw
7pYLaROVp62+zQNMvNz6HUQLlK5IVtVzFUK5A8Vh5EEoGW4cnr0LQ5ouSie8i047E3pOG2iOtqZP
cbKqUV7NUqeO1049MVNXRMxw2U/zIkywQahw7tugWBPIILcc/p4iL+lle2OrmBhCxmXmDKOXxlW/
jqHErS1UVDJwoAL3SbXBQbWOfZAuyikB5T+cqMHUwe6QsnilUec5SRq+buJ30B7pZjl2Ogh9cq8C
Vq6osv4cWjuB6aNm2DllEpgiltW+Tvq1ot0mnop8a5u+38UBjd0eeg0O98dtXrfhDPFOuk5fNZeN
KPoN5s4Oc/+QidHuxWTV65SH0MeI2nheyPAY8YAfbNClpveh01gJh7kZ0PtFomk6q8debAmGOhfU
s2MBBN4wv4kPtBjaFZ9Anq6g5l/4onS8vE/IbBhptOEQbxvEx9gMkamLHgoN2gSXCNqtHrw7UG4b
wiZIBWWzakS8q5poXQ2+0VHG3wltFwFsljBJm900Mb5wpsl6Y+4zU2VVuY5Qmq5Ux489osV2wJV0
odvqz6wMm5XUCxEw/SYKCZozPwbZtoGaOO5J+7a14JaOY8v3addDf2SyKzgJzGZVHj5kfeqsy6CG
zQl/PYCeVdkEojz/gONSvB/jyM6rqRbLDKRMcHQ+i/qpuKzD7NJ20biIR9CHc4nZqkJQ4YcpSCFl
1suFGLPuTT/OxiKYDwlIGFC1VNDxgHDJw8siguDTF5rNA9+BNpYO8CzWzi4bY7wd+lGtKxZs4+Ek
7TXjsIwIrCRjzqMaoC7Jm1iCQi0ug6aOvSwDUhr10GjgNIVWBFN4Q/J+JkSSrUFryuZTCUUmzTNk
gklll6BFXKegL2SJzhYtTpq1bwvpNb62nkWs9jLud8BOQwR0gTbL/yLuy7ocxbU1fxF3ARIIXg0Y
hx2OMWPIfGHlCEIMQiBA+vX3c53uc6Lc5Yi+0Q/9kqsqVxWyJLa09zdsSo+rrDU+TSqqltTrUaTx
KXxuhSG7kQMViCqwCUHdxdcK0ExZNM6uKJslpzT84pKgfWSIab/OpJ7NY6trYBGW8UMV3XuI6kcz
AuBzYmSSRHX369Lsi0Z6N4QDNRoLp0zDenhQ0CjsK1LQ3Rgt3yZ/nQ6TXogEMhg1B7xeemq9Zy42
JTPfvcaMwASXfKoYqjORuHYQX6ZOBDdErOD1cPhfB3wbwfeGc7qsr30wq9eyrpcN0pAyh/pABB2A
hCIajtTj25bR4VHTNRFOUN4beirh/MfZpVfc8clrOZl52xBcVcaKm5AWNGUeKt1VlVHWm/G3c5qR
nK9Hz32oWRPmNhz1oeP61vCF5lVTIGI6ZG5z22azqlQiA3faBL5gYMed6Q7s944tpLoKWuWBP5Tm
ikYVEmRlgPi1Cv8tZ+qa18td7fg1qMeh29h4eVyK3t9Onk27cdh2BZs3SFooMFG32wis11K2j2Vd
fy8EE9dlsf7wXbqfenZQej3YoP6m7dWwxj/7ptOZ28+/1xk8X7+u9ZWjpkPXNFEeka1LkQirBpQc
LyimHKGZHH+12rmjHXg2xUAYEj2tybTUB9ot96bGtesr5gNmYj7ya/3AxBQlYwH0oqZ82xPOsxbH
wCzd5PTjOTGpXOSj9cfHsqr3TRnrZHbc7x4KaLyS5ePUtte+I6PEEg74Mix+EOX8mrXUGTyOX3kh
mnw2V+jwdhusxa03jUCMJ28Hdee0q6oxZ/anHB2OYpcHm6XbyiZ0d2U/3dpKXNeChgj2Mq3mIFeM
1SlQfm8Tjr/WEGlvPHMv5U0Vpp7vbXk4gAMuZoM7RX2JPZsF8fzDgmXat9+YdO5YLXcapGGyTCpI
UQq5G+H4W1eRx3VSOCtQ6AH1CL+O5WqTxXPLzFVF0uuwz6DU2a5RfOe9dCUosNowsXF7cuWM3bIV
QXOraXEABpM0+lclf8rY8KuwtDfC+aNDpDahYMlaI30nfvnc1uyFD4tzqENQzaQLUgz93fYoPYD7
AdwaqoOmS4vL1HOy0c7ekdbqhtDiF6+b8a6W07IREsg7atwh4y3uAVwr1b3owLq1tUxqVCGHqjU0
qUdnTEdmzH44/VFLqDwaVMiRSosWVepc1fTAaI9a3Ev9Ieivq/glGBp5aNFUCnWx/FbU1bD32Yzr
OfJ/xXNPMjUX/KDiOY9Gcr/OBOGK1EwDWkHHRG+zyGjOKBCXgQrUyJFVW24guGBBy3C9LofQTr8t
lCHV4j/FbvNdS7NHi6Trog9tAufbDnUSgSTCHKvQfCuC4bbzocEAZ40U8GYi0bP16scZhGxSK3Zc
9fLdDE1er9FrSNldtW6h9bmT8qcoTkla12wMIcV2wcsjpHvFsNJD4E+JZ92fQVuP2egt8a5osNHW
eBtvqICy1zg/SoCjS496co7wcuDlrTz2o5UzQ6XYhKnRutjhXLqiPQPUz6SfiZ7/4U7/KmbwKWxn
6LN2GB7m3zd2zUalcUoPJQXUjwfSvnyMDfsS+uI6muRr6YlvERno1p3qpyGObqs6Sirp39sy+uIQ
VOmHgS4/piB6aZf+Vdm1SqYOmZjA+eJnZI2AQSt9TXHC3wA/HD0Zpd2C46BMgEcVmeuUKq3Dp6gD
uzQFZsoq6aWRntvNRLrbeXG6rY1mdYCPXGxiV3obHTnLjauACPYT6tISIolt0PgjsL0oujKLugb0
vn5R8aOgjbPxS1rc9F7/SprAfwFFVwINGH/2QUu3oll+lU3Itw4X30fZfYddXdx/nQiy/3oYik1d
LuGN0k2yhP53CJB7LNzOG3n3Rcdi02qOPagWmy8VgiaKnRKKC7fbN8Nq8C4hWXC0/OVNPdlBEKIy
zxvqjDVcp06DUib2Uc3PhDz1Sr+MTfttZVwl3SrFhnS/HYk0bRrBBXEBuJI5Um1KwGe7deJl8tdD
ST3YxNTzcNPoamOjaL2t/AG3mjFe2hEAmIUgqDIcP5vgv9nZnu+g3PGvQXjmymnpgbrKYZtlPVUB
os0sbmbwSe11CTCWTuBOgOxgOcyN4igzZ+1c80BxXMotiLBpjg7V8NzGXdY2Ogu4da8scW6k8O67
oCqPRplrsCL1cTV9hnLNy5cRHEvQh1sTGEgaxuBaMx5udMWWe/ieb5rBD/K18LwUKP6zvziQSxgy
JUzImxCV0iEOnXE3KBf83iQSvk5dWtR02w0xrhhkoDsP+40pG51WYVcmBQX77wQnVV035hQUy47R
8Oe09unYnRiupgW8Cug+idvRw/HPtiuRu2FavNe+rnEpuPEDTBmgDxu/v1lG/aQgitwvevVzdxqA
TUn3iIu3fox78qshc5xaFNUJd/XzUonqOXVZI5PWAyEhS4H8kUdF3olTyebiXA+L6E9cMGB4qETH
ubC/hEBVrAQEFr15UhPyOsFngYLHaXIyYIo9DZCyt6BACzJ7uGr7JmvttAc4NW7WulQ7LN5WmuER
UH5x59sgBpywl9Jbb6Vjy72zH9uFbKKm4llVVzZbIpXLdRM0qBiaWdz7M6RqwkWB5kUUIc3cP7bs
+yzsQRbEDb/VkRJ3oBmfB6K9axUTtZml92eUpTkE3AMKU+v9BMoqh+frGcRTew3dj5LNV1e6Tw3T
mVEBfWGF/ywhH8sAu8sr2WuUV4PUewHlQIZSMROQC9Gytuk6y2tnvWKGgzyu292s9ENfefY4jsHT
GA7e1gU+WgBPPkayO8iO/lh90+9jvjR3VuwFL8id1vUNIESyp3O8JE1oQC+MNE7HOHCzsBbAT2C0
AZA/uAmRw5+oX393LfUyj1T2cZ6jF9jAn3u/tnfO3lQMPM+oeUqGp1a6m4VeRww5/mRou+NriyDF
KZ8GU/C9JKhEVtn8WcMOmVI1bwbdL3lPpj+ldkBGdlGXt40bpBz2xMSgEgSsNmyXGPo+8DYp77qH
sGNlfrL6bmwykBbIP661vLQNCCQoFeeBjKmcwCM6PirjHhh9a9VvEc5BBs4zEuDEQ07SsRxVsph+
2QxyIbtiKnLXtBqapqEHKCLX7azVVnjBsNPTsCkaF4h4e0qQ/V/TMKM8XUud2qDj28WPcY4HoJRU
EHXbABu+8SUrQG/Nv2m8ZjGPeGaX+KqpY3blsGNH+ymx5eJlQCl3E7klThvv3MGMD9bpaN5M2h64
s7XN7wZx/0jql6CkQRKP0Z4HRZv7fQ9xUEF2qm7UZjViTMy8Xtl+lolZ6xfVVCZ1gGVnQRQ2W8cf
/HQs1LohoKa5Uw45ZJpL3roArIwP+VU7qWLXei7f2KXMZsvUPjhBkqHrHgA+gBqbqgdPoGwPmC3S
CUXyRtL4h+a4dzzAUAPpy0yFboiyzK0Sa8piUyBoY9m5eSjsH3vSNhS1j2IX0tQCogZojrBSapkc
iEY3A7x4L6QN9sjkfsp5sQBHAVetoXwp4269XkA3LR6Qog4a4qcmmo+Z2w7kcUSriD2EDWsie3Pg
hiLbm1yVMz2wp7oJfjVy3NSagwFxH8sS9FNr3aNoxTdnks+drWmmNXQL5QDQKCaj3g4J7TswfcRA
PdD5h2ltnupxanIL6Buagm2kuJ+sxpsTv2Hf+63xQ5UOlAEahF4jjjhPlqadj7KZ0sUMP7RFCBeo
T9aq7dKpLOZUCLZ1nNZPnFiCjuzrfdSrNlFMPQYmQNqAfj4b5cWv0YLkrBrap9O7v2mqlqd0gWoj
+kE6MHl1J8ZNWJpH6ZIfcSsy4useGVk9p+s03ffryBJBZycfiuYnM7LOxCg3Pi+eaVQv92U9HMMe
QRCU2JQxnpBpARSU7u1fYdYg7cePHq8q6ZqUMuTzcbPW214QSC8JPbazu+wWVbRXjQE4vD77DAnK
KG2XjAJY4KzSkg8H+q+qB6OPjD4sajap0EYhwf7TWsBs61LJzUpcaB65eQmEW+N1WHRq5Iyj3MbI
lnjTZQBMDyXEiUfRv4Kb9/Nxrn6brmTZ6kw4NCD4GyD+KxoDJa5YdoMdi2M0v3ITsNxrA7IpZiQc
Tl/F12IGHesCNq8iHCWTnLutMNA8kLLYOyX9Tjw2gBWi9QFskJ+MiNxdGXrV1ulwPBNPFlkPGP8Q
zEocnXHl2TzX8wuTXt7bIal4478ioXG3w4CSwUjivTqxezcuIKxaLkw6aWd8HFt/i2n/KCq8LhQg
wC1dV1wWZA+4UH/xp/imoZUDxmMt84Z1j70h4z4WNU0bn4OMnJm9RaZ7M1Ie566o+UEio4+LcX2s
nLZKox5iRNL0R9nW6ajq6W6CvGkQvLwCaviK/x0XyrQGWRni9V80hFJ61Cl0+cVesUEfLc4X4bsL
KHziZqYuUaFCvO6Hdj3+9QeFZj2JImB4RheoJ7GYMY4sw/3oWkWyT9yxAq+9IEuSJswJjgH0Nbf3
pnCfXDH2qbvILh9KHPEMtcbQcnIYffljDgq+r8Q83gN4zKeZsqPumhK67Qmwpy6XzdpMuWvp8jB2
AEQX8GGje4NKoEKOjVN+mNKmEN41EfIhrkJ7DEq/TZCF6NSb1mlbuOR3xOb6aBAnzOBo97rTIVIu
aTMF8roHHxt6Hj/2Q3vkEjlpY62fxqNec0Dda9rFM5wKyss6S9072uvhqnWRxvG1zpq45b97J36e
gaReB2VVpuPg97m20FyTJtqPUzldrTy+r4ae5pJMyG2DwWRDD1pz8Zd2x+Z2SiQu+Nn65NbO8D+E
luNvqLubBwbt7wl4KmZoFVpRRncOG/9AjeCnHGBJGqkoSkdHkYwiwcmapTVpL0CCiHVQGYkhzeK1
vJ/iDphYO+5rMdKM1G6ZMgUVqO3zkAf8dql9pN+67JJm1vzW4XreYbNfYJSApO70B8TBV8NEx11E
nCSc2Aws1C1PbyZUJcO1iNm4a6BigvgZCoHKP7a0br4VV6Xq16RiQZRZ6LHCNkDSQ6Z+1xUAP0Qt
viGZFTthmnkTnXQwNeoItpYh7h67bhVo2lBy94oWLSjcQYh9UU5VEiiJpWWvDaRUJdRPXyaOMFkh
6yiL8ocZjr6In6A4EUDZa+8IlBO+kVjNWa3kfRNV7HZdA3qn2xF2hThMVTN9B+45HruO8FSXw2+/
dVuQWkucCg4dCs4QedS4fm6V6FJgifV1GNl404SjRQUv1FW4RkhNWIGarmapEztsVxQQ/vpToV4Y
Ahv6xKbN5eRuA1Lap17Xh9B1xG51QRvw1txBNs93w9CDpBUTdAODcpDlU5OEXB+V9inw8Oah4siW
R2+ct0NbZX0IWwLRSDFHDyhaa0vgJtYDh+3YY2NaYFydjVLHL0TWMBDfsxyLfTSU7TPt0xraE0nr
EaIsTRNUpSCnLH7NFPO9O65QQxHsXhswmQF2bLbuUJR3bIbggU/z0ZLqwQEzf1XydjM2jt3xuX/o
vbDd89G+mkE2uSG6zv22+QrkvEvjqOhyP7Dd0QeAPXmQkNu5N7lyZZtKW4FuHHqVeNKam04VD9A6
TgdlxmyAegsVpns9uPA1OJX+UtvhT3A/Fba4q6vgrlbhqcZR6gvVy8+Oz1cW0F/Yd2kZrGOCQ7Tc
6l7+cZCUT37wQqBz2lV1C8FQNUHW5jxjh1GHVZAtwXmetwu0Aa1TvKCOOw6RZvsCYLAAL70duW+S
qAiuBpCRpuuLTcjqfqepOiqvr24HFhxrA+33grcuGx8oD7eil+lYjTdFE/oHrPAA4YmBuouGiaNV
dDWJXTPV/WaafyxxC6wT96eFVWuGHQpSiDmlICGTyIOEa4xGJIdQ8KnAXrtuiRuJWeCajbckaii9
NF46fxePkJc6MS6DQuiNZ+2x7la18VFN34YCgJC3bMeK71uPvVLjspT3U5dJ3fzxY2QOTgFppuOX
d8J2/DqMkSVxSG/tpunsSVtEHypT56Qz1U4603aeIbvXrH12RLWpLf/ZWa8/OGYzLLgHKhuNu8Cp
dvVSeOkS1F9Mo/ukMYD1x2JF0rl+j6cawslmuW7AYs1tAQPEmIcSaoZWO91m8Ii7mWfeb2rj5KLV
Bw7FFsLr0JcOzQbqXXm6f44VRa30i05cbIeYfFuJgnWpthlOYLbFK165ZNvSGerQaK63Cl1gEzGs
QaIhxqz4mmpscApxCtJbCtw/EPhVQMcao9RB1fEvAnD7pC/47S7M2ZZmfgm4o1LQ+AOA4JEnkEDO
EAZXAxw13p/ABntrAzfx2jVKAzdcskxTLL1pcIH4mth9ZG4Gr6ZJSLiG1A/bOSKpkjM4GNHdLf4I
rch20UO/iwNo3OjUp0Wgn4aiJoe4nX70fZuCM9+yoH9Acgb7hOHtERwmMmOLGlY2Miur6LquC/8o
AmDKLg92TRMDKomHOWmG08Iv0KQFI1JKcBMNCm2wh5YxMB3TAKYBKuWhnje2N1PqzWxbzuED4d/m
uaAHvSDLb0BRikUvWQOXFJJ2r9iUMzS6sRLQR8TsrgkJms709XcmoKchU/Cia/XdE8XWZaV/UxtV
PGobQ9rF+ucS2EEX1ru4UvOhmNyf5KS09HgwfI0K3Hg6R17TvSqFalTAx3gzNfEuQg2QhkG87qo5
AiVOpikT2ODUq5qDmOs1H4M5ANwOIAUgPtkAv6QZVdBJLm4FtL0MW+DHs7mvxslmkJ/56V//6heh
uSeDC4ioaB2o1MCvRF0vUXJFj2OcVzqaf4WA/nz0stsFxH9Y3eDgRKCWqZkeGZsAEqsDl4N38GT8
sIi2y0O1tFkR8iYjLvSw0kVGAwA9GHrxnaDIcGlKnGD+EwR8g2sU9b/Ne4htD8EaqV1fFwUMWs21
787dDkL5TVQotZMGSbXsb0obF0kJfDDRMtwHntNnywTGxenKjEGiAGAD10sbPM0W4jG4dZQz/uG9
gppDHn1Crhbu+V8KAHZ7CKVx2K+dfNKlAz3YEB2CCSFrprq9DTposo2V2eBG0c6I0LkqCCRGURhm
C4OiCj7RaFtpe7360L7apl++eC0TSWk6/8p0GqIaarExZnAOlSen1AGsksBM6d04SOI2NbD1fGpv
qtqlh7/+gKayy6thfuSU4VgYoyNKXnKImhNaZMCc/s+9Kv93RpT/F0fL/z+zys+3n/f53577v/wm
HszMl20qf/u8zb//+385U2IGZwo+hxFQD44S969emf9ypoTomw1ndQzFj0sI/hGG6P9lyibsv/Bx
Bo+yKAK2TaDd/7czJfwvUB0Un9aAdR/9BdHU+X/iTMFz5H882Y6PISiaqQenv//5Hy823uU5HJuV
ZVMA0eTGWsRK5Ycr+lr8exn+wfgCA80/Pv5kBX/z+Jo5wixrxzI1onjZj02N3IC5akTo2jXedN5S
qGTyoLlO3h/x7z6b/0wI/p+3I8bQ2UdaFGHWqtmrb/0GsFJSkdO4wP6Zunp/mEvrduZhH4H01EvZ
hVmFIh1YELeRxoXu9+jD9pmFQzeAt9Ng8eDKOjZhpj1Jj1B3suhhcjrPXJto6tbcYWCqcMoM8uH9
AS9MiJ5Z4WXkgj86DQgJLlv3faULnVDoSXj2/gBotPJPrwI9Mz5F3C7upEmQRY3p66eCV2SaoSqB
gThVZIhMuKFj0KyP7w/nnVbqH95senol37x6krWjCEYTZLosZ0il/SgnLUCa2cSN8xWY11qf6hiY
X7VhzjWUshFpEqeM/Batwd7bw0szPv39m1/QlBB/NMESAFj3g4So/k8F1nlw5yZd1vL4/iCX9u0U
B28G6RGsS2SmIDNmZK+lUiwzxG127z/90hTOjgdcKzwciQoyARb+t4uv0V2PI2UbyDmgJqdTZ7bv
D3Rxu85Oit5ZAjlU8KU6ZQGF/xo++8EEs0MYt4mNfQmdnS7TJtTzxm+XJzHN6fsjX1rAswMDuXUt
4YsJsgkqV5spT9VlKvERkPKTA5wdFf5aepFp6jADLgDPmYDftExWOJeKDwa4cMj6Z5HVxjNqB10C
JaJeq9OgDBd5D2WpIw4ENn93PzlVzO7Rx4OEnzv+6Nnx5KPa6Ho4HPKuNyyEdjiyziM7+WM+OMYv
zImcHUdj5GoXhCRilhU0XzjMRjCEV5DStTVUxM6yVihTIW341EtwaovyNoriHiyx9k2R905k2+2i
PDmjOGr7OX9/gAvXEjk7jQjti2iRcCFNk/anXYcK3M1s5zUrLH7Tsn4Qr5eGOTtyhn4eCrK2UY4K
0X4RyqDslpO6G2sU4J+bydmBs4g18hY3iHPfAepLoUoQh3iJcD+JIBLrJzfkFK1vjrUqKqWImIxy
1VBz5YCzuIU6Dkam9ydxIehPvW7ePr4vuHGxQiHEwoO/buAuoF9Di+Ll/cdf2oazM0XPrEcD5TDM
5wbbsIplhK7PQPDBPS0/uUJnx4rmQBkaU0c5+p0InjUmgkdudA0UT5+bxFmMo/1OMMTraQvQKeHk
BdG1m/FI6mkvYKQZPrdW/lmkMx+QvuesYQ6GyB792A43o4nhap6D5oMs9MJun1pdvd1tBkd17ML4
nc8Ka5ZXgfGmtFsbh3wQdheuSf8s7FZuhnCCiC2HUp+wTe+j208qY3hjNqA45ggEHFX8g8EuHI2n
Vo9vZ2PKunTbBRsfwOHAtq7WDuAh35/ntC8Z924EwGf35If21q/vvwqnvfiHXMo/i8ZmLQvW26WA
D8yv4DIpqR1/jr6tZOZYuK7QtMUHNwEgt5quXVjN/VdDYxLcvz/8pf07i1b4fpD+wiyat8yBooM2
PqQ4TKbvP/1S6nH6cs7bBQ3maYXkf4hz4mIyYP9BKgD6rBuTl6PR5QvMJiAkKDpjBDcrKrgTTBtF
9Wsk0HHgg2i7NMezcI66GhDFwsGFsGIkSWjj33Jdl+GD0+LSG3oWzI3CpwTAjLOcEo4uQmapMxU1
3YMT9TZf20J/ULdcmMaph/LbtdSeCqO6Lmleurb+VkeDc1fMTfnBWXHp6WfX9EDKrnYcQORoH+bW
ifai1m40BxL+udg6NYJ4+/NHPpjAX1WUT2YpIKBjk+8/D5LASgaRLnpO+TaU5U/Z2tH/YGcu3BXe
2dkBL2qD90iFeRhB+7ix6OQuN1aAapkNErkPXq9Lo5wdGpZaMegQxUFVNiILJ3CjnQTnDXjpkzmU
d9q0N1d2WED0Vg+rzUfYgHMfTr60kQHbvh+ll7b+7AwIPbdyVqSzee1DReNPXp0Ci/c/+WKdHQGo
ovrI4wgFf4Re2q1OilqqPtjhSz/9LLS9EDqktSltzplj79H8zifpDHj+o1z50vPPYruq9SSJMjZ3
IMi7clwCgXcPOvNTC++eRTSRcyAngadPBbT/tMVtZlxRfPBeXjp8z/uhoBMPlJ0M++qJk3hT74iz
Htu2fKWxeFwjJ3dEuGVyTfyWXb0/owsX6KnzzNsXFdZR5S7FiM2W9VfXAUFa6hWWZwqDYWHLIYmn
5oOhLoTdqXP526FgAa6s9ZwlX5zgN8pbMW/pJED4TwsLP1jCC9t/+vrI2zEIGhl1tSiWnCDAH+IJ
DT882osP0v3T0foPV797GvVNVE8dDr/Fhkvu0WFAYxj7zRHiegE7Co9J8Tr2jd6gS8AHL9ulrTmL
cljU4J+1Ndz3QeBsekWCFErVnZC6TQs0FNvItflgYpeW7SzkceMXQoAOyQfQBh5YQzgKWbWKKn3/
Lbu09WdRH0BfLBwL/CkCegEVZAh1dds3h7gT3Qe31aUpnAU+gFtn9nQ9bRX0IONj4ZWivJaQifz+
zBTwzYS/773w+DyUs79m0PpZ8JL2C2NwpjYF5NPvj/DPMwAE/vcRgtoRNIqKORvQ0ggqFmiLhjjW
Hzz9n5MeGp8FOpE19WEBmzPZOV/LFVKPeYxvJfx+kwzqT53uND4LcSGtgh0X+p+/pkDBu0D8EX40
hUsLdB7cQVToqIKnN15itNY4PX38/AKdRn0T3NAzyqIZ8XRIxaBZkeaulOGNjkCNhyHcQ5/b5LOg
rtArtXdByWUr9X/3BA0fClDmn1z+szAWa9tEvMTDozGCdJ1WJoNcv0Lr+vcg3H8+j/DxzL8v0DoB
fmoMJMGrr3Y0VvDkUGg6qN3Okr6MzBUfrNGlgc5CuYWdouuJq6FBCqCPd29qMdwFa/2jImQXgrl+
fz4Xrlt0Nvv7hEarJtlXC7pncG9LCtjQRbxzmiEJhbMrlYuWAvS+5UGKdh6fm9rpi2RvXzK3CBQx
lTOheYBB/lDnUU0LuFb4d2hIHlm8fipDpNFZtA9jvNZI0nVWh3G1CWsYMbVCm6v3V+6fj3ManYU5
I7VTcvRyyXrqhNvSCUHg25Hd4ixsPnjZLsR6dBbrq6Z+R1mMPlueQtsSx7YCHeLgw2bp+3O48JJF
Z+Huw7+Hxg/lnAfCQBSognAr2wh7Qa136ikWwHkatfn7g12azVnUexwu6H5tdV6ij8Ue/WO8dETD
4Oz9p1/ajrOw16qQBH0zNSRZ5NvorId1bPmmi5wPlurS888DfzR1a4wz5bxybnDqfkUTr3sh2/v3
f/6Fmyk6C/eYc/Rp7tiUg/psN9UC19/cVw9zVJ7UreRz7yw7C3Zoox0VR1rnigdH2GUgbvBnuMLX
l/dncWGR2Flkg8le5IgcPfPhBoJk6RHyqRc/aP/1HbZ/fWbu7l9J5t8ahp9W4//MPSk7i+iIQ/SO
FMHktLDojbyCKhYFlDMQUTUZDCA8R3MwklA1oXcXt2VKtWo/WLsLO8TO4n0uA10JPDlvkB7eGNNA
3YhGgjsHXaS2Mmr0BxXCpXFOa/vmCtZQL7tN0aNPDq9vIcufN/hEEmTCfrgJh/jP+xt1aZCzwC8i
PrCZQyC0zFJuPGVv2xYCNObLO7h/PncTo1Pm32YSd/BHSaedcsjxfoc64HscOOzu/RlcetXO4h22
k0lNClKwcl5uvLG8JXY+SL0+fO7xZ+FuaR/XRSV07ir0loS9JCuW/lszRJ/8+WfxThe6Lpzg+bAt
3gl0d1jqfo8e/R/cHBf297yPfY/GQyWk+xOuPud+duFH09GKSrNH9wWXdB+ExIXrIzwLdzQtkcyi
NwuyxfkwtWiyNvdPBdrflMNwo/3hgxzlwlaHZ1HvVCg5VI+1EhoJXWEzn4zbApre97f6wr0Untbw
TcBRuRiygnHIejvv0NfnQIMPduHSDz/9/ZsnSwPrUy9RvBLvvzk7s+U4dUYLPxFVCInpFrobt+fY
cezkhoozIDFKYpDg6c/qfW4S/uCu6rtdrh3UaEZa61vDUfbdVYPtwgI8/mU/fDWIRT1YPo744V73
7EpcIce/LnvwauACL6PlUqFdSRd993J1D9H61WWPXg3bUU2VBUEEPIS+JJ+XefCycoRD7eOnb3XI
1aiNILQq3RrIH5I/VCC+dUN9E3kyC133k9d7F3b71dgtvKFwJHPh0lLxp4UQkNWC79DQA1MFFI1E
xsDHb7PRMf3Vao1er1TtYk/gL0amuHqDEWsKzZnZ+b8j7H8spv/lU/zRO6N+CgfmT87eHqLMHvkb
fD/4Ii6+gRkxP4DEs++cXf1Jv+TgiJ5Z3DZGhL8ayrzgiik+D5AmFneDK775RQ8WpZO/f1xlW89f
jWUD1cM8g5O2B9/8SuCOY5c75ZPg0Xym7bcKOP39j0rT4+jirhMFRLX/CEvpO2Qbd8CFXLYs/I/6
jvmzq6K43+uGPlqveq+9+q4P/TOP3+pRq4FNjAgptWTIYkPZPSiNME0zG5wZfRuLjr8a27xn4CgD
XrynyzhAjj6+h0uXxq3zQgTtL2yA1RC38F8YgMCGDClGBhbZClqnnR/ppd5J1fXndntb7bwa49I0
LMft2JAVTH53zPRq/O7Nzesz2/2Nx6/FdXD3uzqgqKqWCdyKnJZkp8Z2nI7LcKY1topYLc6aTyFO
/y2+KDx+q5fwG+C3d3kbvXw80ja60lpNVzagqoMX3mezone6dMQewHCRffzwrd++GsZjoaFvhT08
Ez5slq4+RjDp1WY5o8Pb+u2nYv8cxL4DYB9MXpnngeXmafottkRd1kHZqdA/Hj6DxI6DpwFUgXm6
4TWYt6Z7gFPjzBDeGGRsNYQ9XHNCMezorDL5E4+C67p0P3f4+anK1bL/uP63ClmN5M438PIxFAKA
Dsi2sYTHrfgadM1Pp60OH5dxEkz/62PuFGD5Z0WN0usrTozOAtJlTQ/xr0+8OWGN/5MacgtPebxr
Cw6aEOKRkAwjd8KVz8wZVNbAAHZmGdzqaquBbhyKGZeNJwiE99AP/pPDws99TL98/JYbj1/L1gZD
ey7BR8hyh2aF599ZKY9uc+74bmPDs5apwftbBWXNdGYGgbAfS9Mp7z8VVI+JF4m73tdnZpONIbOW
q4mFARZpqz6LuYSBer5vogt3yfTUCf8YMMbRXg3dCpKJmgkMWh0G5Z0KwJ2A1xIHhJe1w2rI+1Vr
26rzUVHz8OhgkgUQ+NWR1eePH79VPae///EOFkLYOsDZA2aUqb9qZndIoVOlu4+fvtWJVmO+8LiP
vQyym2pGXg0AmFDv75kjz/TRrR+/Gu3cwr2rXVCufE8wxJFVXTykBa6QqzO//9SS/9hpnuwMf9YO
40URjVGts8U6n0Tjfa6VfLRtl1mgwy6rotUwruF5wokAiujzCTbE4q4b7dUgzl2sbbTAWpNWR6C5
q2nWmabhD3eKsOePvOETKYw4syZtlbBargGuAqYRFJ1sNADUqprcFLCFAkMVn/ny2ipgtfVubA5f
e8/xCgw0EuQNPuTcfeA6/nlRC6wlb4Nm48hitAAm1Jtp9m4q3mZR7l3Wh9Yit9gUNQCBhQYjR3yB
2vxJafkcTMWDVOfuJTa66VrUhkt+7WLPrTMXd4F+BaMUUbc2am6Nji7rpt5qJOPYdcgDg/yTPohe
A/BHwdnN6kq9XdYGq5GcWwbnuyyxpKKuklgBClD4UQHwRH/ZPOqthvIAthQS0GIFGKh9sXb5pL3q
E/yzLx+/wMZUdMq8/HOmcF18HLYAumYRkjRgiC0VRprtmuePH09OFfGPmWitRiuBY1+mEuTySsmX
JWweNTiOwunfEXBjQDEMXkTojWmrqJ+UFZLacGJDElg/L3s/shrlU+kHgOVSlS0xwtBIz+4nU5zT
525U3lqrBvsvIjVsp7LCX/iAbA2qOvkriqfqzHnWVgGrlZqBiBzj1lwB39EPMiNEKUQH5QyYho/b
Z6sA/+/mn6sRBKkGPGjfL0BeqGyIIMcxDo1OPi5gY4ivJWmkAcTSxI7Mytz8xMnlrQ2GPoWvGOg4
Vx4+LuT0a//VyVaDPAytjdzJlRmt9IsP2EriBoArUXzXn3mNrRJW43yood0EkREHWyDhIpXAztcE
CYHfq9m255QYW2WsRroVGt5bxEBmHT/57UH0kRUsuzW5SG6DBK6/2xrYNNM4yNbMdBvJq7l3+4Op
O35mtdvoSWuR2kQRbilrc2pof3l1u7y4gqcSCL2Pm3jr8atxTDHL+t6MJo7bXPWHcIwoOPPgQp77
itzoqGtJGm5Hq66Vk8yisC1B3hgyraOXrm2/A3x14b5yLUYLq8aDTF2jG7HhWRT9Jz4sr3HUn/mK
36qk1Wgu8hmI+BpsLaQ9fms7gygjxs5dZW49/PT3P3bcqpnDyBkbCY+To785AfGOY9VMF3af1RCW
w8BLRLl1We4iawBHMwCfwKx9WedZjV49g48rQYTOom4YkLzlH6v2rIjtdDj8j8lnnaUM8ArkmRHI
OmU5C+elCME4gUG80zl9CtyR6huHA0iTjnkYzY99mIfyqJDlJAE0Hf3oOCqvIlXK4tzMGUw31OyM
mcEgsFEAZBJ4FUgIcquhLY+NycE0LwDcLoHkPsFFgPPGzWtMkRzwzR2qSjzHeecjXsrvw2gnVODO
B2ORkrIH0qlvv9qQsfxxYIFTvrtFUI0/a0C7cZJXDaq5D3BEQBItynAGh2pozd5IwBx3Ehww/ym2
jTdD8psrfUBexzxe4Rh2Ka5MPIEb0IQycI+mzcv42IU0zp9Gazm5AZjFzXHIMAKpfqY5/z1RUtiu
/+6JrRjghYhR4zCrgoShvuhWAXiCzJ+P+8tWAauZ2BUaHnKQozI9KL/YxbOPfFhoIr/isxAg+MsK
WU3HpBVkcWgps6BofLvnjpC/5Mjtz9DBK+0+LuTfgxYL3t9VNTTK5A4f0PNZ/RuSUUQg9JcZGuha
VQQqsp7UHHb4QOiCz61sxrdqcbqfDZvN17mj3e9L3gHZkn+/AxJ6R3RU2mUOpA5JZ1qcPs/dRdtr
xEH+/XAIaGd8DdQyq4PyG3ASDzEprvNQvH3827d60mrZmnBjaGsPv90fcywq9XXYxdkSxWead+vx
q09MoN/oTAB2zrw4tknuAIYLHPhPAAvO7Bm2Cjitln9M+toFt77CtTNO0hBx1WHFosb5FpT682X1
cyr3j+eXMLxPSIPCUHbdGEJzpz7AiimuQORsLlpZ6Inf8GcRPAABtvUCIMVxqwf2EljPCGdiZ6aK
f58H0ni1bummmIAYmjDArEa0uFnKG3zhLHtlNUAiVKjbkbhnruU3ylrL6yZfLUD/4na1VvGCfLZC
nDLrECt/q6qFqmQSjo9EPVTg949bZ2v2WLU+sHg1cW2B7UrUfRs7IKqFEJet+HSttZOhyculwKJM
50EjNIsAEOQY96KtEF0L7YwLM74vcOLVdnV9zaMWZMWqd79cVjGrVu/LtgBBvMOwbsHf4i1FlHkJ
KvllT1+tb6Ft1NL02IpWOXI2xjYqcZ8+nJMgnhrvf/crNFotbh6tx1icZryoia5ZLe+xifsGtPQX
5Dacu8zb6jirKZtoYkHURwKNM7f0F4eh4NfSjKAJXlRBa1Wd71Eko5cVvloDxKUfq7glqZsb45/R
eWxodBFj/PecAWcyAHk1WMBQbA3Vo2jnOUL6VOshRrHvnM9F39w7QDd6hwAZj+I6CoDYvuaO73dn
+sBGK4WrVmocxwUnaWizxUCeCH961nLvUwCYN/hDL5dV46qVBl7rgsAMlcV+BEojmRBzUOj2wkZa
rU06pNj9ltgXA0DLo9RpAMROGt7K+nDZzz9V3R9rR+DSBZ9T2H8gfbxsbivbRzjmsWo4d6G70YvD
1eK0uKOGs9trM0qJwMpqSsNwSAVo9WVbwHC1NAHQ2OjWQwF9Id56kPb4MgJA7/y4rIJWs1SNlOcB
YYRtJnXbp7agv5cBCPLLHr6apAq1kL6vwiabXHaovera8/rLNh1rLZ0JBT67UTOZmLvltnCJ3S1D
XH4+xayc6Tsb+5q1kK4vkYXCWqRnYQEHiny5yQMPvLRzdwsbPWctoCssbjgD8OmzuHTYFc25uKql
vOwUga71c6YKRDRVtMkYsoWzmS36c1ey6YqHY3sZxIkGq74PaDhQJa3bYNeEzEVETiAK1HtW83LZ
3BOsur6WCPvJY4EaYtwg4wKxAViHvMePO+dW8656fmyqeTIEq39JOUzEsY/E7SMfSjbvkDLVhb8/
LmarmVdjAMAkZKzTAlNc4DjgR7dxhNg3x4273ccFbL3H/6wColcTMrkyrx6famRVj4P7VJB8//Hj
yek5/9gLBKsVAKySIXJB24Wbu99FTnxF2ulRsWbv8i5VnT10CGNEQstvtwOLWpw7j9l4rbXOri2j
yKmgpUSGDRLGaTUUh2l25HPL/fayAb7W2tWImxld5CAj9z6XB0SF1JlsqJ8Nwo8ua5y1tE4uTuPm
DUIIp6X+0an6xnOg9p3z5czh/1Ytrda3cQbbCXnzuBWbYEBD7riU30Toa+AK4246M41vFXL6+x+L
KNBIeQ48DdDyOnz36+rYcf4sy/nMTmpjhKzldWxycZUOSymM0UDvJ1pR/jkch3NKho0vIn81zgUY
pC3PT01AyxzeA6kQBzG8lYYi56RyAoS8I17m48FyqvZ/jJW12A5pE6NdNF4Fu9u7UrjiFPYFyx4B
GQvUnXOnKls1thrycbAgDhmRohkxA5l3YoT2FfxpT/UXKUKpvxrz0WRyie0z3oMH845UlD30EmGs
C0AEl7X6Wmw3BwI3DQZ5hAUpbAdKN3HvPU/65xwb/+kY/tEWa5JdwKhng2BEt4LLoYGfVCGygzOw
H2FUIf504FZ2/Q73726VlTqP4KsqI969EqQ6ZbIuEAQTMucpLGyEq64ZysBhH/LYqd9k54GCa6Th
CMfzS/uDNozdgCI8XM+CT3DsIZ8pXmIueOI2gi2fOYFV6ZPO+TI/cBeC2PtScoQJ0sbh/R3tqI5T
6uXddGZbtzFk10JAfwmUd7K174sc12hTXMW3JkAUi2Fu+fpxX98qYjX1IPOVTss0VcgL9b/0ubtD
//tUOfNlXZCtJh18zM6NE5gqowuIzrXHjmDqv8Xq3MfTxrSwVgQCx9MgOMlWOK5oaw/+oVkjV2KG
FmO3NMpZrpE/WkbHPnbKy9QSdK0SRPCdH7DJr3BI6QR7Vpn6UKjmEAS4VAdmnZ5ZEzYmIbbacXCc
cRMKMnCmZIGklAVJV7gWu0aG+yEw/blL263mX81BBOhuRImPVRbUo3iGZp09RLyw321JnDOncltF
rGYhN49BV5aq2veWVghMq+0Q/e6ZXIYrYWBcPDMTbdTXWg0IrUQxTgHoN4XA7chh9C1S6EoYBkSz
RMCWT2cvsLbODNbKwILj3CbXdYXAzt959AaZ9H5Y6G9Z0p1FnHlFoj00QPeDPneAdjqi/sckuFYI
OlYSHEm0Vba0zhUnHIF6SDoHLntRQ2JJs/dqdQCU+bKdwlo1GNK8ipY6ROpAocLhGNe9f+iiGFKE
ANG17pkOvtEv6Gpq8PHsQIDSskMiNKJlO8FSRDS1wHQ754ylGyssPf39jy0P0GZKiBlXaGHoD4dA
kCIVDhKDPp46t56+2pJMAgemdCQcwbM0OmiBoKyyLn5f9vDV8HcDSeo6rHOwzhGDkFMEBQZnKn7r
d6/G/IlY2sO9k+8Q+AvLFHbkiGr4+FdvtelqrM/A+iGkqcqRV+HdaD5cxepRl5ethmuhIHSUbogu
k++QH6mu4U8sD1Y4T0VdHi769Wu2Zw5k/jRTJ97ZEbDhqEWYE3Vcf187/NfHJWxNHWs6Hgi8OveB
wcnaVv/yhHqDP/EeSIVP2tJD7gQPdkJUGVw8vxp5rp9uzIxr9WARICh78kaR1bNXH6Yut9dEYXbs
aUFS3EhGZyb6jVlqLSN0Zou71EaDlj7QG43EpnzKbw01e59SuMXlLfrdkrTjZdhKutYU2tJVY0+7
eIeTTMcc2pNzBeDHaNl93Fgb42QtKOSQ6qqatTEuwoPbYvKRoKi+Xvbo1eieubVFU2Bjh/Q1OOnH
FlN57T99/PCtdliNbyQPDEuH3MpdI8MvuUE++fQW9d8anFXQ1nua5jEVyPL8uLCtSlqN+AW0qn4a
pMDZb+HuBj6Pv3Pdxud0dxsTylpUiBgSWGEqP95FrFsQW0yQkuB05PeI2EbnsldYCwfHoM3bUNEY
nvMlsdUn0p27+N/QRCLH6+8FiAXLKZ204BmZHUTJNxXSBL6HgYVIBPoJfc1nH6peByhzcHcX68af
zKA7tQ9hzB2+88Volg3YoOszdw0brbXm31lHEdBhhtPnGqLxjtXUNuKAbGzpXLYmktWi3gqklEeE
h7sxXhz/Oqra2R5AUYdL/eP+trHhX6sMEc45LlOOcOmxAxCzyqdHkTf3Va5/+a45jOqchXNj0vzP
WfPH1gFbRp9K2qAcWSI9EDe7VVkg7GF0kEsfnhGmbxWymgYkQlyQBYJCptFUidOQe28Rx3khrzHp
z6yaW2WsZgPGR9BZRpgBSm85tO3y2BfTWxj4v3CY8v5xm2z1qtUc0FVR5Lo0H/aTx5skcpCXpSxz
Dxc9fS03LKK5cplDAYOBQTfpEON6X4d0+PLx0zcmmDUSj+GojZJADfvBRbSbCHJo0oaYpIjqO2eD
2qietd5QaEM63E0P+xzUgxeEu4HoFbhLeGbPdbqp/MfHwVppuPjcqGGcQD3W6KBjDzq96995Irpq
Jbtqi+iVh+fMg1uvshresH/TBff7/V7EpDn4btumON89xyfcGNtr/B01Hl3qakDSFvI9feLfMwqp
ddyr3yOBX62cf37c5lvlrDbuo1EAxoVI9MpJ/SSC4rEJ+U0t1QPr5+eTIejMwrJVzmp4+9UYOFSh
ZQwhDxpXyLiGeqqNUyVhm+9mcU4tstUqqyHuLLJB5CYFZwpeJkRvcY4o8OEcc21rhKxG9wLrSS4m
3e9D6b2Lmn0C6uJ3J4szu8Z//3iol/5eInnDm66TDGHWMdI5HY9Bu7/k3f7jpv737Ifwo7+fXpMK
mssOn2ddPo58P+txBod1bERzmAOv1gempXeOO//v9vbWCLx8ojlDjBa4Yn7wAyj9O5wXvk2ej8Te
KTpKe87psPVSp7//sTZJnofDEKAcp8GhmvLNvZV2TCseXUXQVl1Wc6uhXpWYWKLF0/tIIrNtKCcs
UFohIHHwHvsmv+gC2FtLtmKwHobG9/V+qsbp0PDIS4QT1rcFsuEuGoXeWrc1N7hWXbRBFjzOAhIY
FH4srLxtCv5ggumdqO4cHW+r+VfDfeENWzqcdO3juFZJ5cjr5pQuW/jFQzjUv1s1nfmA32r/1Xhv
wzkcwiiXe1FNHNHIfoG8O9kmOph0oq17ZuxsjczVwM8ZqzUpAxQzKJ7WRUVwD4IA1o/71387tv9d
t7y1YHUk85KPusDJCTTFYYXbzpkeqqIzKQDBt8bANV459tVn9gg7830smDoAgKoTovzD4Fv3sv6x
FrfmFEWNUI3vuRp+BxQhakEpnwtF7iQQgYG6zNXvrTV9uLLAxcAcxwfm+Ek8OT+6uv38cV3+ewvg
rXl5FfFIXlEVHlQwNilTpk1i4+dXeY+Qwmkpxi9QjHtZ1eT88HGJG31jLekjNUS/Cyh2hyW3NRLt
CBm6m4DUbXRmYtgq4PT3P+e4PhrxrSLjQ8Sjfdcjq9K9bEPpRavlHyg7NcweHj15XraIYYfY2N1l
1bKaApDUInIeKlTLCfkVFbAmNWoMz/TUf6/E3lrPB/wOTCRzx3YWbgG/rW5bLR/dIDwzIreqfDXe
XR8yK9o0bAc+x8H63gNrxaeP6+W/b+l/DPb/0fGBmsU1bRlA6NEvrzb+T7Drx+sxz+Onrp/eqCm/
jlLfB3qZM8un8Uq1Q/VUAZa0HxuOZPC56xKCMMS0puwTjQMvKePqHD9xY0ZdqwBbSVSJONAQVytt
+VarGveCC1kg1SfqmgEo8vxxPWyVc1o6/ujVwqkki0weHBrp9Few9c7tL2+Ec+eqaBbD7wbsfM4d
Pnj/P7X8q9ZPP+OP4sLZy9upVPWe99YgcJrUiAqX+86HseqUdOqTUzKqgnUv5Rr7GZbQapnxFeFK
lntQ8g0KqRpdLQPeHCQpygo8VpX35KpHdqj6RqmBNBMf+eVQJbMujDbwlAhKbmKOvKr7qc8NCY4W
3AcFVZ1vZP3CYC7qPnek1TaZPEQZgVfkgktKy8ZVMp3IoKw8INGRhMVuVpNBZB2LO3xo5AJh4DaM
ymta0SGFHkC++CELk7pe9FfdLew34grg8A4X5YQ3IHQjwrXEp+6SxK0l3TVwZPxamsC9m9t4gBV1
FhYffU3cOH3W+jkT30xEpHPdtiUrxiTstLiGBCvITMvqbHS5fvD6GbeJlYAJZYl4hdCKhoJYi1Dv
5oDT3bFIS2uKg+8sLBFMHGseL28cyvDXlug0QgJzHbTHLtL+aYghABXh8tbucsSdpkHpRkk0umkd
IB/bi8UR4Kspi9reO0CWuquk/1Pq+ZbDIZSS0N5Row5+Bw16PplsnpBa68Vq506apCIK094tcSU5
I6458BDL+9Prb8rOqKRDGDEDPBkZcDcgwyIV4RAj47dX9bWdn0C2SVtSwl5w03RYcUGk5lUikMva
mA4r1wh0d/WNLXWGrPY+Hfsx6fv3AmtOo/Gv1PDQV/bdOj96Uv5EnMM7dd5h+rpblHdvI5nIqk1n
4x6GGnUFcNgITZJEjutPfFEG9sl4z3rW1+ApJVqLo/BQY1InwfzSx3LHl/42mr6Ygt+jzu/gIjj6
tnl348nH7ICQbz2LxBfLI+wMKjnJ5tMBgg1bd+IJOl8QvvKgu7IxjMjWmfp7ZDuzNKJ5d8+9Is8g
wKZ1ElS1PjLpI6cWfRMe5qLErhSHkHqYY1R8L3fzouJ7VK2bGKx6eAdcz3YdO6XEHvvWPpflGCDR
1r9udH2bzywNS3o/caRXz4gLzaeveipeSj79gh6vBjJb7uAYrODHNTDlOvzVm4vP49A/+gu6nFI0
iXBJtm9r/t4t/nfSOq8sZu/9Et/VoUi72dyMrt1xx3sxNAD7uZlT1+XuPlT8LQIwB5boXeUN97Wo
0C+a6YdjTqnCfrxnQu3y8bmJCuwfD4UE92ny4W1H3rsr+i9VTJ6poDsmdZjMnXyiC0C2sb3zvVcS
hAdkOext6d+2XoiLJBa/TKa+i936qUAkyVza2zqM9r5EcC+cTk6D3NXmSJHl7BByX/NGgrDd3/fA
D/Fe7wruHju3vALQYi/G6MoQi/xle1NwpC+X5EYVwwOcI8WuE91+5MURQYqpqMRXDLdkqfOHophf
c6TkIkcvXcjXagkfQ/jinCBMoKdLZ6z3mAY5JG8t/ruM43sBtJwbTQlpH1jXXQ0LYhIruYeO83Hs
ncMYyPsCXUrIdo/Qn71BUAXpEWmtx/qhEPpqrH+FwQ+PVl/gm8laccprxq6x8q+9vE8DzV49wfFF
yxPaHGUsnr3IO7oSaTcFPqsQipB5TJc7OBVvPeoeKuQJJUqgTSNt6tve+DwZveh9JuUhmrpHOsJx
KCf6DlQ2Dtmid0/K++WUpWGn64K0t3MsDhoBBUnjtsgKl/5npGI9tma5KnLvubFYSvkMEyK8qdjO
e3GxZ274iNUITBjj06SjvjwEo5tfhRxJonEAr4bsG4QR1As6xbib8O28s8EkkmIAX250GPu6VHn7
jPy2WCbtYJd8P45e+3kscd+UQEoTPg5exJ5Li5z2JDTt+NwSMe8U79D8la7TQcAkPuc/fURcpy1w
I0GK/3fsnqdmdh4ZGcFNFqqDhrR0CMZ14/Zwx/OoCjPBKH9lDeJEUs+PO4QW8DpUSeCjcr7EBlmn
CUwJ4IiLkoUNHPUyH5KIDuNnNk3tlyYuwLglDFPqbgFOrUsmLpt90LuiTiNG7XBjxDw/5kDj0v2c
Q0907XdB/T3CpfhbFOKUrdOa3jM2OHee7ViamxpbqEnZoj30dtTOviExtjP+QqqscfzhO3WgpQ5n
Jr4C4+sVKaT+3VvX8vHk+kc8+LS0t7kRUTo3TXvkHp6482zttkdaq9HfNTkIp8egnKf4VjY5qX4F
jt+PT6Rs2LMtYuhQPGQR02SQjvzeW26/57nXfomqwcU0IdnR4t70DkC/2e4lVv1fcy0nslO9jO9g
cnqrmti5GUIk8u2HXvkYYpMTj7u6j+AfhRaLXjPS+Yd8GFt9KOshxlw+el+EF5Vfl5x3GDY1Fszn
oe+74xAS8ayRP/6jKACgQOITt/R2amL1u2h66u4RCTV+hSXS/hJNqXe5KardUrf0qJ2A3VfCej+p
NzGJdqTdVUHc+V6gFb9VkC0BGzfo+wk5oj9y1wzscWnrOOuxMD02LFBPYHa0z3Oj1BUbY40xyIKo
TYcuwBlfbrV7lXc2Oi68IMnEmuhV4FEYpaHGvoH1y0sP3UV5HXlBeFSlEjvk4nzThCEPvbJUBE9d
rMXXUyCkl7g4F/0xON546Me4945DjzyHhxGkYburJyzEamYdxheLWyxMM6sfAtv1ewcpZp+48c1b
ExH7wno3/NwNpLnGDYB/EG1rMjlwcQCB20P6ejjfY8KcvgeTo3tEUZhyVw1DdMUK/KZ5hn7tFIic
xnHkfPJnWDLmoISgN0QtYv5wnDnFMje9aEvacteVsz/hKiiM6e3Cp8ZPxdDVv+2imke/7Gew0Sd+
0xoTvoW0aFKHc5JCZklT45MWpSisYPgC5BHSQisKWtavgONuBvNd1CIZJzNKaX0vIkZsurQaU+9s
ayqfQAmxyFdvRvU+2ilyaYK9Y/Sm45i91iJ3+Z1CWHEBezGy3d5bcKnFDomEJEwjtyDTsbLC8/e2
xQYnT+yCYJErC2f2vF/g0nKSZbLy0Yf+t0+IDW0/p4EPUtgBmHTctvLKLYoklNzkv2t0VOMkbr3U
qgB3MhyncT83EkeSx5qZYdR76YHG0tQGIqyYY4J4FECONWkVVFjE4qhJW9H2jU4RdOf0U6qkw8eE
Md/zsOFt6ZMoS+9bTYtnH5SgdCiUk+ODU+XPyLWapsSneYC5z4TNZ2u9osUGMCoKdSxyKHSXgPvY
wOSOIAhNnwcndbHFrm8QcK7lbsQs+NTqIhe3pqz8NLaL1YdmtnJOETHsOt+x4RnnO7cpYi+LIz/0
yhQOnZbdRqGJx1/jiAjDZ1M5MGAY0g/xdesZohmkRUAoL+nkNbG4EfVYhZ86htDeLpHdMPa3ZvLm
O8wx0XzwREnqvRGNE1+r0fjODlGP1H0yihuQzFDZXyWOEiPsEb3JRdTaQF8QHFBOaVFRg9P9uim/
F/b0KWdCHBJlrFFtlwgws5bEbb321a2wtdhZniNbuqnt4u96hg1j42IjD3lmK+L7GMy6edfm0l/u
So28rcepZHbcsxmh2PsIYYEWdW4Lu6+aaA533FBdXbU5GL+7uWvFL9hQxvJKNqRUr2ibGewYhDuO
KRXcHdMcA35KXWUAUivcHhssAoUkdLRIgaxwxzkF+QH+z7BP4WXt6A3zhqi+amE8GXeIZ1vYPYIW
w/e6bzH5yLnk3b6VgdMkk4SJ/mDMNPnXTm9w9OW73cB2oFdG5VWvu1HtfMVtkAiPoA49xpdvDgho
dVLahed7f/GG34WhJEayjh/UP5aOi1cMLL/bKZC1H6KelguOn03fpkDKNF4ywULVHsdhDN00MnEt
U2T8hfwA828338GR00cp/qnDfgwVa2UK0wa+vCXT0wtCKTF158AUvS+S2d9DRJdXLUg9pGNcAsSH
honaK4Q8zWEazqUDAkPlLfewfBSHAd7xfienKIwOJZc13y0nvEGCvkHGLC6cMdh1TZW7NxRmeT+B
3wv/T4FQCXF0QF/SexvLWe1GGyFkBk801YEijgRSyB4Dj1wXSpf0p+8P+LDxcbX6LW+EwVdBRZ2f
ZaDonMmgmZwrJpDWeIW4BPspF0Eld3XtieqE1PfcJGw8TG9FUObNzguEYg/EVPk96SbnGlqv5Udc
EyAfDFgBE8APcQqZIfZ3AOJH5rqIDPMOaiC5n4CjSt8wXxTNIfeCGvziOpruOzWE32dsi9qEozH5
zpKc/R9nX9Yct45m+Vcq6nlYDRAkQEx0dcRwSWVKmVosWV5eGLYlgwtIgAS4/vo5WV3dXeWpW3ei
Iu6Lr205pWQC33fW916ser9XtR2mI5rjw5cRRRFJUdMINV3Lqv18jytoL9NeGr7mG50MzwKMGeWx
cp2CqI1OIsw2NYvv+9gmMazb1SDgtJauTRO8i+GxYgEGLYWMgPnchI2gdzNr8cSuOmrtYR8pPpzg
DyN5z3xJzKGf1bDmqgxCU1AGmeYhsBtJsBDha2ODMJBONzuOdGSplQOimec2LFNQIHK7r1YyugxW
w2gvNsf9jtu00+4DUt/nPWt3MitIM0nYHZhiJc0FBF0iFUGwf6pbJ8scd6mHoj9K6Ov1qXyEMQlZ
603QWXoLPI1/u46aYYqBPPKpq0k5HXHEQbxcVbKxmUxaC0l3FNIwhfOIt+lexrS8abfRihvhJFQC
y4IfXBo32/Td6c753C+I/sy965GL4VgHKT7XGLpu26ZyJI9w/Uy54NXoz/joMn+rJlj4IIgkKMeL
cSt9Fsla9VmEhRKbayjLR+MrUt3217DVVJRQTmauj9zPfZxKDhxD2EsylhTT5+rwyGperQipFSCs
MiKiDYnvqpffJ+a3Po2ww3WntlS9KHZ83nUWNbV4RCuof93Wqzk80FP/aQls/NRu0EFVQdD4dKBL
LACfKALsB0Hp/NTXmJKw+qKrCWdNQtULED9dQ+jW7pAeMMX3+iKCPnDphkL6sQQ85MXap3S313Ng
4WW9t2lT6uspvUwzi19RnTkCRkFneNt+aMjkKNqc7fXunILBk+kQ473x30jgw2ZN/RIN7d2yOlXp
dEUZtDwiNQTg7op4BnUf42LWH6SaFn5ZMH+7J6dxeJ5mvy/yZuqQZ50PS1huZ4a27UdE2Sr3Yqwt
wbRsYO4ZYmUw5f2o6qjjd/tsEnIP3GksD30UhMPtoKZIJ9jVtV+adFnhJ//halXrB8qQmHFaoUod
L2bhvobNHsWqWJfklg7LKOmJMun8Q+yGoP8W1muiz1wzB2irrzpdvdllHM15gmxEwx6wqf21DGjj
n3TbxdU9nJ8NOyF9iOvLNIZovS7aiWgOM0vAyvcdRUErltpxnr7PqOOuMYMmNGpuq8Zv9mihHApV
CsfCTApnkRSTzngywuceQ8gtCzs2nMCSz+GF2Bpl2tlIgxYjHvwSSz50AkloqFhZ3oFLdLh20UTq
bdrBKM9wedeh/tGGnVmeIpug+lUltabPMfgZ8pPAABGe4iACCOBHfBy/qwSS7iYVrWnr7zN06gEm
KDa065K5QUTjiQYz2b8j/Lryp9JWPnzo98XRG7Qar4/C+P7kQLPMZ+wIvPrKZsPLT2SMmf9E1g0S
bpy/wYQf+sLUDkDN7hZ5tWnF6T6SdOj7oHtIhN/XtwAVmAyiHNrDNZqXsq9jnYlFTfyuLvtw+96O
wqpbzxI4VIDwLr1MFd6r9tDrWiXvsZ9K+oIVulwPM2bt+ZHQIAleiAuT8nbodDNeZB23ey7mivRP
GmEMWCKhaUR5TOo4PCfJpdlxlS4pcmH1npuF7GucJU7issPhHpCTLx3pNNhZknCTJhjjZsApaBHE
0sGAi0ZHFS+8P65QWEc5r6qgzXuS2PK75nYB0MFW0g33thqqUKboElkt1KLc41iDrMrSu5jW0fxA
e4Jw+d1WiXxZbYjEtYS2lX8JmEnw2AkSQJBZ86pBunHMdqCmOP73O6uNCVZAe/GowSWqtsEfiCM3
Xnw94rVcFbCtugyodLYvmExDZdOowRl6i7C9xkOi0V9PAjUCDOUZ2jY5K0ZShjZD4cnUfmpaCES6
cz+V4yaBtODBe7X4oLHXsRk3BkSP4PZmmdDMkE+IEds0y5UXMY5EwWcNCw4hFqhmMI/dfNOu+DR8
icm4zIdQtJpmGOXcehsY5RuMQ2o6S8zLi08Z7bv5NtFLUpus4x1I5QVSPJ8jJ4FOx8Bte3wH/lnE
HwmTdiLppEs6f0A2cuO7bHHIKzlHwXAtXwTNzrdP7YJRe8m6UjegqdmGGvsbjIcRpCkeLNjDEPKS
XSqm5PJIw2ZroFaKXaWh9mHIe3Pp3NtWHSSmH3EDk5nyGFG0880h7vq66XFX0RpIR2K6PjZAtdtx
Oc92lSrFSM3qgjR0IPjGvJcF7G4TnsQriIFaBO5sEa/S26OOdAB8lQ1eYUiyCPOorrjo7LDfpaEy
dfhUL7t1d7PnJLpF+MS0AyjoB0wRfSu73JdxzW4hSGRjAVhhfCv3jiW3GFE7co/yJ+cP7W7WBvc4
MotvS7tXQ65CaBqfqQsV+751cZBkGMOC8GhrW0dnG9RrgHaRLdxOoYxbgCQ1beTDwCYGqM0HU1ww
xlROB8qOSDXz7WHHxwAB9+C2QT131FZHVcfzkMUhqTiseK6tL4bE/hWCC+yVZQPEI+8qN/DDBr66
LDq1GHzauwl7JSRX0ZIGDe/2pxL14LRAm3cCygIIxlBMW8nkC6ypkz6JnVT1m98j4A1tBE9uWuIj
6r8QWEvCg2ni0n9oBZaAj4JSvj9XdI/pQc1YnE+oQoMcA3YMi76TPmIdJvvIQ2ZPVg4wFTkWAW75
UZKMuXnzrwCd9ukevjZG86ondXngkZ7PXbKu7sQQheSONbyU3QOArvHB1JtqC73GVB6cQvbbARdc
4PJoRlILisn3hGTOYRSu0sVoueRiTMj81k+WtwUY4assBTyKxwqXxONPAFFtc8AQ49cURjfW35Ue
h9+x6sVCL6YJEvK6mkCK1zZu5SkyE3BSgGqqEEJBzbJuTEVnhWukzNqxr0XerCaGRW4d9wb4AFrO
jiCHgj5FflfX3481BzMzm4DjvB6nFTgizoxPfEHo+Guy4HD8jABMLK+pEUmFnA1sT21uNwbPZSV1
9FnXuOOLEgFRHyakjGDekHpenqAxb80rEXX8iqUFO8haeWCZsmQ6vF+GTpU/0QW0lh8TqeZvY41Y
imJa1dLdTOCZrvp3sCt3fhUcuPTME3UuJ4zZd22cJA5jQmn6jyvvgHNEYafCj3xRm41S2W5lFKe6
ZsH0ra22xBxratsSNnRSLccIqP7PiW0MZx7dW1emsO6vIygUKFTHFMoa/TDJarxM+LtLumi2QcOB
WvLHpefA7jUy5T6osQPVMpfTqd+8uCdoF3sK6bSwp3AJQQmE8ZwAC+Vj3N7CG7sPgF0Ee3ey2m+S
bZLnjiTxV45l+RDP63aIKoB2yP0ELBxWgGq9dKAOKKKqhhhK/Ugu7gzmAFkr29heEji0Dhz/L/d8
T3LrNtiTF43Gyp1BwdY3I7tZOiaBUtL1yUBf8GWKmIDyIOjxF6Efuq+01ACOp+6lLze4KuBtfY/U
Wt2GFpSTLfcv5brNBaqs+iXlVpbvbErqr/XK20MgBo+FZNkPQVWHZ14BZkl33LyXNpHMgxvqYnZA
PNJ8F0SEnfo+RCrTNkSov4PRNVNSlt/wdgZfm1J2JVAadBAvPdKl13CHYKaydPwZVz0aluN96j+S
yXcPRo/rDREcK1Vlom49BOE4N7gYlA0zlRgwbpFCRStkztFWSBGTW2i04xMJ5/oY1szeVHzQsDjG
3Wc77MuhXuRQNDW+TNrA3VsDHY5YAzJr3U/B1iVtBgiZIPlTtfed0/4sQ9Mcm34C1ILkvqFYDBvy
CJOLSum0o4bbdlgHptEFD7FtyYXAP3AG/EmLLbyCZH6nz5Hv6gLXSnLXhZQC8GqYfGs6jsU1HjZy
oLQrD+hy4c9ir+uH1nLESIahyDu2tiKN/LLfjoKuRa21LFCd1yN/U8Us833Pm5QMDLm9xhOJ43Xe
WuQgSBahbcM1N5vp4Eib8ex8d8rDUFgDjpNY01KJkMTCqBCgYLkmH7Akx5+rRtUyx5GgdSZ5RB/j
oEqSlM5W/KgDpIWBep6x1W1a63Rs1yTFPtGj7UnOVd5CPPTs5Uhm+CdC8y1gwXYBf1B+lc0an5o9
sY8dUtOmYkBoYt4Ofs/HBuX1Kw/IBSVt/c9QXbksg/d5tQtuzQSDM9bOmM0nYPwhFFULoAiwtgwR
96md1A5IyiK9HWlEerrH5Y1SR5qE6thQL14iTcI71tUOfmuttkzQOaHXgkzgkH0bQ86qYUyE8zFe
8hkdTeexEuLrlmz2Ujag0aq2E7dhsFGTlhjSzyVEfsWGBLNbtSMlGYml4GA1Qsiy1tTqMoeCfgEk
j6VzNEK9JVo1mWRkyz22jrsgoe4xwcbyuYoM4u0DZDwwmHBqprecN/RqbgLaF6UdovrPLYoQ53Tr
HUaXiCECPyCi+tgEht3bOmmHdKz4fC6F2E7V0M/gFnDlP5WMBs+ELcIdktKAOUVM/wA6Ry/+COzt
CraGBqOMM+PFYQ47+q5d7mfOzNPSxDXQYLCkNETs0WLrS+Qhrp9wF9zEdI0hOaz3u2DfoV0CyhvG
eAobXWMCNqwBhK/poUniZk5HdKVk3Wa7O5eM02F262floBsmAGOwLdjkxGHPftx39U1t8wqJWYX8
7maIb4IF3vh2SeYMYgRfTODzboiMpszifj03swbtuwevHv9M0WJTIWiM+r5j6P5kIB3KahiB4Scs
uwONdzSuwqmSjonjR8QYgtoONEqESbWZm0GL8aBhgr2f5qUDqOLKWxqv7Oda9sE9rLHXWXfky/dt
8eR26hsC+j4hhWz36mac5vCayjI9bkkz33MhQ2A6XZTolJimz3lMaIrNk+VOdOa8CsNfhxr8Npw5
4xHwtzwiRHR85P2+nmQga+xqe4dhSPpnU6EcdlQzGKO9rrZ3weR0kNCnZ1vSL1mP7TQTE5ovYibh
Oh9VcAzmwaZESIorllQAwTbzk5rpOUFPPVz01BwqoPUvSm9JOigguikOwhKkOdDUcFQfQly0BxKC
TU93UdH6HgDegJYV0pjq0iNKKn7E1T3aAzJMPzvsxGrLEYdX+Zto7Gp80/PewOCbtlMVKVZgkorD
0wrojn+OSbPtN4qTbbonbbQGn1cdbObgGz4PFFxruaoPRvi1vDC0J2G/h6lWzacZ573XOTjBjaAJ
1gCCyvceAksApyoSS5fC790j/FnEqn1LLMbLrwiAnbdijBOHk68KN7xFSQ3lQg1s4mYUEwAMDO1o
AD1jkVnrC34GXVjsDvWsESQZJc7gdHTC07tkRc7fx4gBSbrd1mDFhD/MfVwft6GvmiceRKr5ifZ0
+BAJ70e0bXkwU/oHtibtWEq30cx4wmsEWs5+GOiUVgpBLx8htdD8poScZD+FsOGLuwpZEw0uf+dY
eylFmTQvO9ki+y6qSXXvkZyNrlMq8Sn72Ucz6zDFL2hwOch55GG++p0wNFiEaCpZhs2aBvqBudVH
nsh4PPZNY1tEFQKKbDJT41A3Gbqh3X6cscl0T9VeLuuNkWTpoQsIq/JuVJWtviBTd4x+LJCz2gDg
tDblh97V0IGlfa+TCCtYtYjgumy34kcHFmCdjhilNg+pEUFS9wOJVnBoQJrJao4OFQAWKJ4up69B
uPr2gme1HY47ygE2KNctyMgY6Kp8k5YhB7frQzzPHXobVMbiuCevQ+A68H8b3aYAoQhmbb8Bwxpw
GaDZCGn2g0Ay+zGMhsGfKC5y+1GuI9pxbzWJsHA6Pdn+hHcAZS45bYKVGbiSjBneEGDnutu1xJBZ
pwF2peET030nzrGhwf6KKEk6XkKzel3gwcDbmkEtiqc/kfhFn5sIq1feIGFgueVkbaKPZqQ4mdJW
xZq+E7mP9Ud8Es38DPPYtVVclTweb0NEckB9wFHjBVQ62aT4Esy4ur4iODjqXpCrslFcrKNx02tC
AE1DvwLMswgEnupHapA0/BSz2tkuxYBfbgAJSO/1BSvtENwZ5FNt97uSejuL1eoB2XjJZL27rqxo
/WGaTOo13MveFX1J2h4H/ByEjxEIGiNScJ5M3CFaZ7OHhSGL/lAZVM3ifLYtny4Dj02sU8y5e4DB
RJdtfWqc59uPeQaui/lcuJW+BE6Z6VhFi4BEGXwb3w/on1flcYt6ARgUhPtOPyJqUfbQncRRe2sq
ts7ghCe/fJQJ0Z3NAsmJ6k+dWzAt1u0m/W1ZM8FStseIDKmwedgn0DMWYOiQdCUDyxeDnBgALLZN
HxYO3jAX3+uJLHK54K2D6O7gKqSNR4dY1Hr9FHQbgkfSinpmpgPAqBn4hdk5bb9WldMNdLSzwmez
2UqlHjBXu2WD0IRxzDhRC/xPQCJm5MYLOe4Kn9UYCAtWTogpjIXopbINsqkAPU3Jg5YSoPoJMjoL
smBnjRhdrmY5kS0F2Z5MTbGIaEpekGbSdUAlxmhqX20AJdMjsJRxeGrGpkzeARrL+TluaxZ/rCg+
IC92m1r6ISFY8PF5rhBK9h0J7eW6QqPZOUBcCMhYE5aTmPvkbrHzqs5t1Sb8TKO9Hp6InZCfqc1a
LYXWTg+g5QkpSdb2dnJ3W51szUWEkJ88lbFd1k/bZKsG/K+LQHFPXQJG2XmkE3QxEfPLrmEOy64C
7vhcVdFO3hJ69ascAdW3AgR/uY0QdegAOq8knOxxYHUcHUIU8y7fpVuiBtSULKO7oWxniD4sc/Ey
nyBVURKHMCdxmXo0P1FApyClx2y0Tq3ZqLEAA8DboSe7hfAimi4bSrd69dDDatKeXTxOyeswAnxJ
o7XbTDFM3i8FMkr7vujbjZyhhyAfGl1BJCNHCL/ymgbr1y7w0ButC9D3ol+wMZXBrp4ZGHcUhG0d
uGJZfwgUzhogsGG4gMHpKZZBaAf7uytGcooAl23IjJ2i9mbBcz6kk4eB8RZIGNN3W5gAtvHzwAwg
1TL0Od8WiAvX0AYAxLWKY1wRAMcexxDZOvcSsL98tB3wiTmLHAoj1AMWKDF2Z+Qy8g3VYZZsO8lQ
MMaDj+Gi1u9W4znjWeWhs7sPwDNAS7PP2uTQRy1lGoga+1R4fU51NqNm65yYasd+obHYo2i4IZCg
cFQvZETie8Rq0fO3WUtFngB1RtVBQ9D1SWoEcTwo0M8G+620Sw71Rg+t37hhVERXVBiCfyxDSEBS
A7ewxVEZ1xTnl14X8VXGVbt/BG0H7NdtMIFFm1zmF0WZ/YrmTPMolcRrwlYjlvtmF31yZPDx1fdQ
lYo2m3u8nJud4Ua/aRsxxOeW4/tJsSI7/qHqabClZbc7coxww4Afqx32GaWX5bMNolJf2qGkn0aN
ZTNTjQuGtAnLKXygWKz0eRirqH80hInmBqkVI6QYHbQK96WsWJmNrjb2rUUjCYDkFcFeRzPULdzX
w4AdCFyz1TfCq5g/BivEpVk8iAXKJnBLxuYmRlNL5ru4Q7QMBngcwm3MnyMryBdQ/F0DeMbyMtVL
OyGFLoANKJ16Ret8jIcSGwbft+coMYPJdsH2NiuB+vF0w1NKTpss40+NiBD4VkUBIM8AzoDgEOMw
R27rQOfPvXBAnCoLsZFIuduqtk1d18ThzWRWszy3SMlUKTZPhN1HuDeDQwWjvHiK+6QKbjCg4vNa
r005F3vN6u/7vq62AKpdkjRGuAI59trb/QeOrabMeITvuBh9BZQAob00LFSLUu5LaRz+f7AN3Re+
edcWZYzPjSYdpBGQHRNIIcFGQqtYuWnPCLgYWeDaWEWOQo3pJy8HH13wrrVYPJqmeos0RYcHtINq
yBoet2G2jPPWZzjeSgAiHVC/DAv22NxuMp7Ez3UZwruJVwL3Sl+DMYEUe+NPyYzTMB+iJazyBHTM
fBevfFW5M4CbCrPV0V2EBihQq63ZcTsO7jpzM8INdDFhOySZ7vduwQsGgn8SVPM1Fdin3AsunrDJ
q5Hr6MGO0CFlGlMR+O4Of4FAMOPYy+6wSWVd2C3qGJuAfE+0cV9wFzB6iDS0mhnS8qe2YF7Zu2mF
7jc3Plh1BupGPkBA1wXpQvfmfbLCdGlb2U0+7pAyvqH+D2uP4A7xvZmPDVSzpEvQRFRJgbYBMzsC
GR0QH/KBdYgoADAbD9Dc0pGgnFcvSHw7TyHfCJwJOP6KaC/n67zuaZTXtXRfceM0zQEIcgRhHQ/C
t2pFYSMkoYvjzc3kAcVnCPiS+m5EuwvCjhZYG3KlpiAsumXZR7RnbOMd0nVmc6Iq2L6PfYQxYNsG
7GJYwffqAWe8VreGVrjaFhp2IodKoZkwWIGgx/Mi+vUhgFYwybqghU4O/cLzRWJl4l0+Vs24f61E
Gz2hBqB652oF0JYOMPJ1GYWBy3+bwJUm11xJ1PStaFyDP3SaoVhDBZAaX+ZWEn5bAngHXbZ3QTY2
TsxQwiSMP8P7CQrSsK3qUeY4JLtdvwQr7qU0kKZ0W6p47crzat1gX9cB/tAE0zKTS0E7oMkrllaw
vuC7PaDuJo1xGYOyj0oMwn0KLfkEX+ZCJjPIol8jXn1x8bTBh2WoofWAGDYcz8BWFARvJaoexRzQ
fGRVO2/5/0JKugR1LZIbKOR1hitihxg2FNCvKHR3D3546RlqguJtmp78FpCiq2pQ1i6IC7TkQF+P
UQd6pMA+Lpv9StbEH0DMTB9Iy+UdcN35y1KG8lEvhLYp2WegOC1pC2U5PQxDuB0hBOqfdo185dlB
+04EJWkTyDhrkg2grgfNAa1acJ4gUHnio4+zwEEsUzcdaHtjJ4YWDnvFb010BBhlX+FCt8/z3M15
pSZxN2CyYamGagJIL8APvawLsPB6fIW8akKL0OLQJ8i7I5tt+THalTokhPaQA0dbOmNrSf0YA+0w
UXW7CwwbVFnzqokcPqmgXdMhUtSCXzMb5LoMOKlhbaZnGmRrAlxNxBXPXNmO0ESvlx2mmhQr8Z6X
APweo2ldXwaoOZH5WJe/Y9j9SxzOP3KV/OIM5ZiqO9M7XfiDOsKyd5SH8JUUIc+iIrzBBJ5GKdyW
N20+Z+VdeJcc4dkroh82w3mDVO3fsSv9hhtK/OIQizWbVxAeuijVZ5LgcazuZoj0/rlR57fcieIX
k5hBl4MsayEOFKdewaEmRf+nqSHgRHNxWoFx+wQhKz0ldJgKzHBtansYiRfkUZpUQGt89C30XFiP
fv81XY1Y/+gH/4u7bOhr1KNvsPnJZQzdQfskqh4NrmuAqiEWqhRo8x4fkfuOsODZKzFl0CtUMgPD
a6bf+cn8loXpF/OpWne/1sEoDlgYUQxdV3y9iBJKbkxH0RGyUZ6c/vl78Ftv8C9+tHFwm4sY44cd
iJ14RkZm0+W0gwbh2NYG3Og//2d+w/b2awY1GPRBdksYH8AWhJAB0b4YQFv+a9/Er/HTdoxnh7jJ
+DCLDnIEij1fdamwv9cg8Bs/JP6Lo8wPauisKhFOBMAhhf3lVMrmHmmyvxcG91s/nl88ZB7OTugY
eXxIoqGAwRPCaXimf+dh+q0v/stRUq4gTmNs8gcFFUCajDOOvwp47L/2zv5yQoStZRDl4mcT7h1P
hQf26XbzO1a+33B7818OCD7SboGlH49NBUj2zfX1dfLiG/JVQQnA2GInOMIBSPnY3v9r388vn/8q
UUDCUPp0ABocf4qG0d03FHzqP//q9PrK/8Hxwn/5ZItmY3zeVHSYmnIQhSODNBlKruL2jXc9xp5y
SJSHstG68AGs3N58oW4nZc7Dhqm7KmqseonwsuocVOMSqP98G//tx/q/1bt5/M+X4P7j3/HrH8Zu
Y61A1f79L//jxXT479+vf+e//8wvf+Tm3dx/697dr3/o7/4Ovu5f/938m//2d78oel/77Wl6H7cP
727S/i9fH6/w+if/f3/zD+9/+Sovm33/8x+/vXV1nwOUGOsf/o9//a3T25//SOPrafNvf/sP/PV3
r9/Bn//4f/q3avz2h8fx29u7q/7fv/n+zfk//zGJ/iR4gghDiVKjiEbXBJjl/fo7guN3SMw4ldCx
CR7jd3qDfQf/tPwT7FnYl1DvTjn+Dh4mZ6a//Fb4Jx7iS8n4mmQaInDnv17g371H//Oe/aGfuke4
b7zD170+lP/zNEGuipeGRnkKywGPk/jXeHmOkoMZGaweZgW1uOdqShLkQmNUyqvaj4/hmhi4e2mF
4X7qzVN07XRkISsPSIZoCo01Nv+bH+FfX+HfvaLkL6PB374mvCCRSAkygeHeTugvNwuJwXgEmwwL
Qx0sbiDL85LL8gTk0p5gBmRPHj0K+dzOqJhf+/gm7roOdFGCoQuo9Jpua8gydK51IIc2ktJyqxEH
a+Kz4jPaeem+IJqqGc+DbN5Y0LkfK8iFQoIur9IhmKIsQDatz1alS1hsRP0DOqLlczjtMQZWYLR3
fGpR8CPDuQWRNLbQwk0YNsaSr99CBkgZIlzI7aBZCyCJYbocMQhi74ZFAZrOFLAJeaPtCPNXqdpM
Qux26CvJDr5d3GOtW2D3LmzLn/DXRjnpYetEoIQ7TQiQeBjbpn4YOojrOaBcSAAi/6g4K/Nwgvp0
C9Yxm6APvSzUqu6m9uCgDCfhx2qRwWHncGdbknjgUlQgUTgi8rzA91css/7qgp3kKwuhpFVgtONY
9xlf5JphBeofpzpShV0GW4gJqS1Zi6D4L0Ax/Es8EJvL2kCBKKi8kxGq2WDciDH37Yg3Crf6UEZl
d9sByP+IBa1+aVQbfFqWAfYUGY3HQCcShp8lyQdjm2xvyPJlmUdz7Hd0WjDkohfKJd17CeHhRQpO
sSLYMQvEvF1/sO1BdFN1UYaqe0DZzQE13uOnpAzGvGr8eiXbZ0RY9BLSudreEvQ1Paup7As1Qlor
JtfnC4IRj9s+BVgPg+bRtq3/XEMCdtM7DyQFDFTGVlMWDdDRE5StSd4NqnrsYjkj0ef6AOhEHyDD
6wsglB2kSIRmO1jJnGMHv6jRy5tlterTDt0VuAo6bxdsHSZt9RAeQKnRQ4tt4HFfhuXsPENKlPLB
LfH4lgLZTE9A18WNDEMc1OZKJlbBhFQRKFDKSIgPa0z8Gaq/Br7kOgZ0AoE1nHMkD/sBZr2hnrNx
hhsAsW8rlJFiCODgld3LPgLtSSAnLaYGMMVUDfzIOwX+GCwWjMVrdLIo5sg6kCdZYxgE6dUAEMUy
cKJgTNfbxAlb2LVFoVqL7vTRB0nhGxSSp67cED2lu519hV8Z6o0g4Dg7yoSpNLAroPu+27pjczWs
bZUocSOPM8ieDrJ9uQ0jwJRxvkeh7H4zNwsWmNYvRxur8Q6i0vJhJ3qFRZ+2582M1c9OIWJHYo/M
qNzLM/JpyAMAsOGzwul73CYHvf0EU+aIkrBLD+HXSSN7/Q5mUnxnnWmrYpi1ugttUt/yxsdHv0zT
jzHSwwcckAkEzk3weE2Du6EC0JVUEB1ltp6gu/LaTtMJs8Z4pSynCeWRlYfrGw4LKL8NAl3/L3vn
1Rs5tl7RP2ReMB2GV5KVq5TzCyG1WuRhPMzh13tVj2Hce23AMGDADzbmZYDpaakk8oT97b22OwT/
u1FJv2/X/tTCa/xfj0pqZky+va3x6AT/H5j8/8Dk/0hgkvn9RTMYDoR5hv8lyLmB34DoLUWk7Kkq
6VS45ifd1c5/kKL+q/xk0q3uL7tcxfdA4XRUG16zYZCFMYXyLHkytBppZ5B5iweW+rmelI1tV+m2
HXM1f5bY5/RDK7PRfzEIkzxhicHcK+TEzXUmPuIoBvVDpqirGNfhcyZ5uF2NzHzw8UpvoPat23Sc
xcmTfnV2HXd4T9wJ91g5Gp9j19TRCP5iU4JJ2KRj3NLWh75RlO2zR5Zw79OzvmsnlQQlR/6w1ZZi
s7q1xr0Hc4MEMRF6NX5Gf+GPFHr71Qz5fc/byAhvz4wtrPP4VJbO2Vw6AvbDeba+1sR+b5dTb7b4
DA56YzLWVk994tynyVM7nKam+0aKDnEXFGHtD29jWYcQPu4ze0LkSJ+rRmiBcvvINJ3zsojQnM1z
tlRMqLFpUptUXGbtsY+zTT344dDg6lv6Pa7zg1vlUQ/j053Hm8HuDvoyfpc2GSdjvnoigzn12zDB
nVyBnFJmevDmMrDSGfIFJ7hKkiXQdpw386Ax8SF48Vlv5MFZq1DX3JBOdGJg828FD9tKz5bzSVD2
EK/q3SjSk+muATR5HCHdPSHhArxluetz4mk6Bv3Mgbbxo+zfAztaN90zRwwatnSzemgREWa9IiJy
L8gyS/+5aB8VQJ18Dbh0PBWy57zzTo4k6vo70ink224znxxP/pl5Y5QX94ufBZZ4oJUpKrF/MoGl
8qLKvVd7AfPiaO5dCuEEk0X8M87YJFNmClLZTdS2GV/FNa9VNUwALNAiABR84vU7h8B8IJgM2M58
aBP5dY2+HWa99y4OruRTRyEJje0a3xWzyGD0e14lW/iPE1UAF8+ZLqrTzg4695NNt0jkMozdm02x
1yxnODbEpbZdYcgtmYIsyvBjRaLDWtJII5oWV+E1ri+G5ie7nGFA0EKBMRzOw3QfdklQMWy6lAMd
B1FVtJ9p79XRACP+elhKI20yxpsUPsBhNMqrJ97zKhl2s27WR4whHj458geksP0L7qqF2nZX3JD2
rUIAmHdq6n6TJL5jt6cmua29yLLU/I3BSNr7TNXLb8K0hRtWeeK+ZSQFQtefG6zkfozxN655jxYX
m4armC2h7hO3DJhhFU//EHUWHFmZKhaiOEhqGoJM8nVxAyp966qcaX+Nccpp2ornrKHLs9Pi4K8c
dEt+xYqoDtC+BEDETV/Y+maWaedvTDphxvNfCWmV5T3PRsXP9E9Keh4z1w1ihvVgTbo6FcGaDgPV
iMy+tyS0jdcuzadT5Vhyj+Fy3vWWbv7qRKZvcmvWeub1Ocfj2qwOK57WUKOAaOMW3K28dmFAE+vt
1T7u2a9ClKuKWuYLSOPtACUNenVUdZZETk6zhcgLoQvuNCMcAt+uAmHia2A+x2unSp5Hb/TS8yyk
SVzDHWQ4eWsXGaKuXzRnXbsgbtrrRYPL4C5XZcd3IZqHdXJwwM29ad20se6HGfbOjTkv/lFkRXxf
a0V2h6N73bW2gs+T6Nxa8QvuhVjrnaPF1kH3hplkOJSx99pu3Kj3a9x7KmEMJGP3sqRF+tK2Czna
dp63ZVbFWwN5xQ64C/XnFkfZySGlNAZ0fHP3y1odpwOBK90W+JVm8kx2UZ2KunjGTqjvhlg3bs1E
p46yAWRR16X2tpoyPsqWSxBH8PaSFW5Nz00/nQSELCAuxfol9X5+I2y27CaS4YfFSCueNUtbIfFg
0bOdRJ3nGI2YI6baa/ARNWO6G4cqf6CzWoOLO+WnyiOTxlgVF7MBi4Tr4eiey5XTMN46rdwDVfAj
s/PxzTtFljUo8qIcAkb+1h7TpB+5mid3MfvWaViumcKM2fzOKmtq2zTvvTAmLBr21JD1trILvrh9
ng/hYP6QSjqYrVszR5k7atLXQZGwFHpEZNd419yiO8RoVhGcR/GU0WiDSXCy840g2Xj2qtgI1t7r
Axn32T7O0cbBMGXPruYvKPkdmcJgMNplnyaN/0bMyd5ZWaYdyBBn0ZDM3a5x6vng1IXJ6tEZrwkA
6pK7RVW/uIRGHy2pGwd65/ECq7E9lpURb/kxLs/GOIiHfG1Yci0P2sso23HXstdcUsxIG51I5S+K
jKoDwcDkSy1muq1YCTZi0ElM4ZJAgZB4zZbRCdTkd3t2WvfQpjkXWjPXQpy83sOydvSBTO4aJn2f
RZq0GfXpPskhukzdCH3QxittzU/uLLN33ZIlt9Js3hg+bpSe4dyxTK5mMdd7M5LuMszlLxIQ8VvV
eA4tKly8J6MYSd6Pxt6ZPUxE+MOx3q7pJpuHcu/3Tks8XScpOzfV3i374Rz7yrgAnbZOTptqoAuI
wxP4TF5SNLJ9i1Jy9DSCe4szxWcybM6zLzTzZsliNgtS+Qc1OP2XZWb1OcdOuIaSWESUTwQURFe7
9wC/zEOBNWxXa/htfSgPMR6PKsE+jas0yJiv3sCyazb4/cRzLrIUO28vXoHAcCZxBg8axuqVNX5E
bXKYmBHjCAl4GKhUff26DtBXcH1PmA8yHFXIACeHbP8XwIwh7KxGbtoiq0/p6BW/J/zcN66rgTsi
A73La89kSJ7zHeFKy/uQwbD95oyZ2mXS8e+7dfTCWeny4Amu636cMoA1teoXuTN4OnzX8TnzuxnC
xNCwrGkOprhigHWVjeaTO07+hhBeuploRMVsZqQbkzz1jRk7w6MACnLQu2UI9CyrdnlOpBHHeu1E
wjb0b03rrXNntDgSB4jvrpGaUd1M46bWyomU7GBysGnYvUmnQsltetZzp//tN7F/4WPVm7kok98C
5sKupO3kbh4d9ci8OWWXVd2dhSH6tkjcxgjVSEjLKfHOW+TFIQWdPV/mD7Hs4AeQbjtYoNX2C9y3
F+IG6kbYSh7n1nIfp6wG3zPrHqE4lw1DuvaujJUVxsOVnrU6EsxJT1I69Rp5zy252+KQ757gMcSB
nvTJbR77JvjrDlfsIPKLTSaGObnqnhi0VzsnI0DcKvy+tsbmvekm7c0ihfNZyOskL8Hxt5265QoA
ree3zE3jz9KlXmfjE5S+HYEpPU0gyfew3ta7BsfHR+uU2WXMs0NsKP8X7qyRMckYHxRRyb3lJmWL
7ZLgukgI4QQ5ifMkAKOdHIHatZ/DeN2xHOS9vdVbzU3Ty+XZMREyqqZRB6a43XZmOWXQZsI+nHo2
NUulW23tiKBqDfIaufzpMdN9i49eDGejX5uN2cji5FvKe3adojkYS4H17JoNiAGP/6I2Yzn2vZbv
fFW1e1VM6smci+wnq6vyscbYcMYi62xJUTkfxEfW285zxY6gcOcGs0s4NRztVDOx6HJf2eQjCJjA
GjDcH1dm+N/AjBps3Ja2yZNJdhHcFeOW43OyqwEYmdg2e8wSYgLqbiXKhq+PbplC8HKHXSPM+NVA
XLyZWlpY6jQfsH3MI48w4f5gNWSWbjuNcqWLL9wxOcupLV6LBibLQPxYbTrQYk++EMYSYHXLu6Co
y+wM6C85ubEy9tA6/NOsVrBto2FTVTjkFltGumbGDXNADQOAaymgR6vSX906ty6tpk871za0iM9l
/BRIY0PoXh/hsGqkjbEG9/qdTmCW07ylsZ21wnwcSjM5UrliPrEMVLfZbLS7rpXTt942zc4kzw3P
Vi9ITDWtUx+k5uqPU9ksTKqS60tTsx98Gl7vbjMaNVrsWwKgBi5njtBDPvRfhEm7fN8nlfOqDXH9
oczWOwgy88/xskyPjiLoHurGojbJqrw9K6FL0ALay8EYW/G65L59Eye9ccSem92wL5K/zlNrV+g5
55W1T+RDMzfMRHUcCp+jsFSOlSQWEf7V5B5mg3+wsrk8G6JNLnkvSeBXM7SocSCCbLBUtKEYhfNR
LxkllsZYKCZLqfzB0d2GU5yXJ1PW45Pf6Na+XWf7pqod+6XiqdWCa8j2UOCYCKZ+nhQaarzemUbX
7CtXS455UmnBkE7mY5fpOlZxy7C8nYVdO4+EUa4P3NPUmwe160gE6yrb+8v0va5K3WOP88IEBgNT
ez19molNcT7IDdcNxbDqezz2PYASl0h32XoyiRzds2fQDaW/d5UPVgvThn9VRX0JESn2dobfqueB
GBELjgFCVGEAgS/PhdHy4AjKrN1PpVZvFk/VKdhIeBuKWvNLn3bxXbuu65Gwu/5haV2DKXiOD+5Q
6qcxnwT+QsfbEJafTqqjD+jazLUnEdHeLoND0h01+MiyvexxrEois3EVlVzyXoSZOXyztClzhKuj
voYL1KTK3izuxDPAyMW5SN9qvgFdqt/slutD4arqbPftABWOHzkng6m5L0sRg2dt6Aq1E6gBYzNC
MuvxIyI31vkRycMH2D1qbJI9ExW2PGpt/GDOeudkdiK/J8/fPBD48YiUiH78yrjxwJ3UVtAcla1b
ZyOvtW82WHgGWk+AJyDftLSbyUo5QOodOSUunjjDgnHo1JcNu+BzrfT63NBZeIeBbtxP5iB+6SX1
uVE5r0AdstROX1e22FfBvIQDaDalN1VvqQN0qpa8kqjzQCzV/FJMjT4ERldiisZZpH+vDi6jI2mQ
zor4rY5a0NYmUU3dhaNBYsD5neWpwDA3x3oZmnkGvzJVJCrCYYr714FsIbZPmUOV4bGyTrVvywt+
Tw//Hz7yWxfDrbdhi8VDomW8rt2ge6fR7CU5nJp/otaZ1ZNGGvzesnTxhpTZg0ZRxqDjMx9dKG2z
CfSroZMWpr3bPUEfq85tC3iGmZQ/hCCxzBsOUs4DwBYSWFUpCpf/NmQn4SbirsoafU9hLhdMNwVt
qmV4EoF3OP6BWOEcNpiYv3rNmR8nt0m3nGEdxJS4gWlTYKL95evzxO3VmdNoItlLFmlAJ7eYI3Ij
IH5HtdXUlj/d6GvfdMKC23carztBg+KHLIaWeUtTEYEKXF3YBUlhIi9BplbiZ+Ae5MHW+WKBPY1U
fJmgLwnQYaKMsKti3GI0JpKDpdZ1twx6dTsNrnyZqklux8HCWl4rfPi98Q5KVrupyIi+4Di2EZw8
0D6+L3mi18GOWnCnuOd7iRttRKI4lZzm7SDu8/TN9Iq53pmlTDj0mro8CX8RsE0ZgBx7ag/4lCNT
pgFwAl3Ktni+/o5T7I4deD/yl1jb3Awlx0m84h3HXXwy6jQ7F7FVwYLmcVgkYBKheJ1H/hwifjJe
MIZUn0vdpQx8e3efK9We2KEkM5tOf2CdG3frYnKLLctxeeCj8vr01RQ/IuM5N8QqMekyATLu+KQ2
36FNptCIBxECpdOmzdqmaIGjvhg/Tp4bxQ5TJ/QbBI75GJP0FPQujOUzuX3OOQO3iGaGFQMWKgPZ
QAbjNIx2fyIDot1Rv7quUZNU8RHbr3yhOTy+x6Ze79zaGr4LMunbXivifcHlTiIN5TyTOSEtY0On
KkEKB/TfhmORRELKPUCW6zjcgFZoCtyjqeCGudqg312TnrQIMjJjqHiV80abTBufpTGeCE772L2E
cN8EuAoEPNF1Qa9DoIDdCe8qaJZUPvSNx7Lhe0yJoNLqmJFXrZRPIocSEUwLSdDVQc4M03jq26Dw
0uzHrJMiHAymo0N5HekK9qZ72G8TVZIeCE4qn0Wf0HJlYXv12zxfw8qyZpqUK/LU87yanySpikvV
a+8NTL9nw7et7ci/Yhx25LeyR4gJ8yrrYAVSu8PUmd4rxQknS0T3ONuTs7MmI9vXOjDjuc7NK6+l
fWattWgsmOY3j9wBv+pE9x/7RW+JazFYxrOJFnY9ZV5xftcDaJIJ52eUy/jUrFrxtFY54KUVqhL9
2ElNHmVebrnhc5YmL82IPfviLpJuWlkbIJOTjhe66vL70Vs8izV9XHbNUBVPFRH3izv28sJ6yAnP
9bMOWItt7QhuoUZqmj3ukGRwKGo80jeZOXGl0cFZHZTwZBQXlQa6jGK1zcL41eEZTtcLYS/jiDEX
7pVWxhkSSllz5sjLY2ZAZ08Ncld85BKdtI3bjP+VnHLgoD9GiavKO1Os7s2yyOmjGT1cegWdK0Hn
Td69qecUnU1NMt/rku4VIRP/0dTs+Q4zgvO1Tkv7Pl55NJwtk730evU9Dx4FsmIs3ts1RS4YF7SZ
dmjXSzu6YzSLejqgnnRI67GNQsNy/dKVczFHjUfBR2OW1d2Etj4H61DkL4Vdlx+oaF2okWHaulCq
I1KewyY3NYRplTr2HVdWppkDebs9jBPl4Ln1h+PK63S/Zi3OpaTouqOIteQmhvh+4ZGzXiHEGPs6
74ujWu16n7cd5w2jU5fGA6CVJ3HztGTKPfdu6XIEJmN5rAghcfo1yv0wyGlhhXKsiyrVyDvYV6eq
KT2WjskpNp5mFB9pi9MQNpa/E7ZdPqO859CkIU4e4MJNN+g4y1kaZoMI4tDPRufb3tVkhUTojzZ0
cfpKN5WGP6Fx/lTkJtmez1wdp5p07JX1vZ1yTOPBPCwY0Vv00g3Pr//C+jJyNFfJ+gS6XHtQrZHs
0G/F3p/Mglx8r+uIcoqipus1BkEn4Y/3yXyD1DPt/cFbH/DEFBsSnMYjV43ptlny9sEgncaZYzGI
lYNXezQJE7+mvuH9OLMVv/jX7wItZSjC0qjyVzasGZlJwZYUJqQ1TNn+K0aG5ThX63Cq01qLCCug
MlUiPUCEqw9NnoPdW3hsWCXIbw+gG2qdc0RYJXl9GPUG41wBtpAzCQezrZcYy73mTwbu9qxGI1iW
RxRMFyb2ujB0YLs3L1zxcsFRNE2igjAzYp1prh9ysBn5tKsHs9HJ5te8XODMpN4s3zjuolIKNR8k
FhgReWbNR+5JFTzEqilYTuGw4TMQJSNoDSeFICG4S4eG8VXvDXcC3dIJNIIGpz7N8p/asMZH6irJ
RJlLfNv4DXblVhXlvuwzHL+N4/w2vPaqGMSiejYJnrJqsa7YqCPYKji4BTACkWgRZOxHgCww+Boc
D1FqifYWzJzxKYiUb4ycpzioCMAEtiu1s0mGI3QBEoa8MCR/B5wNEny4S1dQZVHhshaZTvDJi09A
crkVkV7DMQ+QKr2zhdQOtsi1G8IHH6ovRxfqL7IEHwyCSOITYi2MZHmoYvlo6pkZjiIhSM8c4mBy
UN2IKc1PXV7Mz7JJ9a2NgzByid2Hwp3mLzMu2khf4RvBm2PUBdQzfRttFwC6X2TTFg2kC8k+II1B
Q8Q+ApPsNBqV/SVXo9vXmOtPPuefkBw6C3NaLo8gJvs9r0IRZejZTJr0ofvJ82JhmJaIx7Ux1gPV
jXjobYz4ShfeVs+q8nbNqiVsCJgFC05TnUvBgL0C+cPbFq3Qtp6DAteCCQaUauYR8my78xKp7Sr0
rcdunNXR7dfuJFOLWy2CI6itHIz5z4qh77aE3nI7J6kMeeEwFUNp5LHLhvZWL5V1W1Gw64a4zrXn
MV464iz0abz1i4iPoigQqP/FQ2yEgFosTBzJsIXNVc6eRVy8Az+DCmlcj9D0B2i3RIe6R6eZZBZ6
PFkv5Mmae1ukwD+0kfPyHxfY/2UzIa+pgdvu79xwV8fiPxoK26H6/IWY9Z96Cv/9L/jLV+i7f7MN
YeI1skxh+MLCEPqXr9A3/ibgy+MQNAwXqAy23X+zFZr+32yHu7aPoOgA3Haxy/6brdB0/ubYviWw
4+FGhOfh/Xd8hTAn/sFY6NmeA8yCbIWDH4uD0j/XAUPOGnTLmoYDCE2XV0Avmr2eZJCphNDAGBRT
MQUwFTlsac40H4Gt4iweJ+WcBz4wTFXaR7b2ZHQfzA7buyG21hcYY7Dq58IwoUjrJXzaP/g3zIJt
EnaFC9dswiR4BYlbYCeETI23nPN4wVZOf92Rw+sM/tgcekoZMBGSuutlJzmtrkS1Eyvzb1o4Lwvy
+6CTns2zC+ld7VJ5cfxIp86EXrvk3c0AU/NuoeIAzF/qZHcpjsbnPo1JmdA4oX3nfmMeaf7rD5wr
+6duZiknn5CRJuzS0o+y7Ep2wT1UhDJJuvcGi96dBKhZoNHM7fMyJ9PvnPO9F+Qknr81rwLVdE1a
3c6lZr0TRkw/4afGUQUieVPa3H05VgMuijqXXXpTgyVLQ8tR8bajXeNHxu2wBH9x78aiZV5sJJyP
QFxrJDVddB27GW+bjpFjBL5Rp2kgtdihGJTBRqEWogIt/Gi3Gud94vwtWsoQ46cQ43Zxm/59NA35
pKWd+YJYFb80a8kveiK5ywDZIbdZuhLgFInQO6gS2fNEvE2GPb7lE2PJ9D3zqhQ2cu/EZx6RamvM
Q1OR7/OHB0U0+KJyPzkJi0FOOpveHQHmZQzKZsRSCZeyFWGj8b0HllfqP6nU63XTJATzuaBo9gPw
pWs9SN+vbzW+Q4xmfm7WQdXGza+88dc7xTAx6uayGkIvU9OAtpuYr60xF2cssyXXOuVIGkycDIOi
DRWHol7bpkDCvsI2C11bLEY8CTOsagWlGWR6TGbNIIb+aAF8dYLCqGdjJ2UMAmboWNIRMor+hmHP
YDymi9JrgkkDQcPJVrq+Ude2QCouGciFmTvHICk0WsF/igQL86HpOqHfekY2KchhRFx9IO9u6j1p
XDUeF0mOd07GBG3eLG8hES63s3JcRi1xSWXtPB4UwK3ui1LF0bhlrpQAljEsorRXH6QRgz9XWDl/
8CzHyCbVGnYDAlut0e2jqdgMWm6325jJfFjF9rDrZAN6XCR2QJG13DYiW+ENCg5K7P2cPDkTLw+O
rNo8mHCs5IHpZO2p4cn6nZdMD1xk0oecX/gmG9d8wxM4HMZshea5pmzdJXLjIR/cNrIZRJ9gzFbU
uEu5GVvUE67JNEmowYeHVRtBNZbNGWCKB1HWz3/1sTPuIJWVr7IX1Y0OxWQLibJ7IPSR3HLKnDac
2JInXLDVJ9qTG6HJNZ8Th8W3tC1ua2uOrz4PbTqKMrX2tVf457pJnA0LchXSZGABaophBTTTF4zV
7sO3krwJU47PH5wIV5wb3fiti3aJrleFW76hNcQ7hN+XjRXJPyvXLclKHlRLt24baDUnq0AqdTO0
vRC9kyrgJfM+pGu1PwlIkO+BsoWfdly7CdznwoE181TxxsbvnziElhxoHfXFkLHZyj5Nbk3Yha9T
a48nXVluMIp8/IlTnUsS4Y4tJoCKE27G1BDD1EbqIx0rhDu9wMemQWHFXB0QZMH0ki8PCILW5d6O
W6K/dkX7T9FoI/DEXHvmC06BUbrGjSOSftM1ptz4qRC/kMPmgz54zXGGvrhNcZ1uyIXK0LGs+Diu
kL/rFunG5H7/PVJJsdWpckBHd/LqBiKhHRUj6VPbrcW7Kgz9uSl04x5iYaWzxjcTi7Arj028rgdd
s/Mz6kC9LSa6dBuvqB4LTzDu/rst+T8zqFv/mCn5D1ub9c/+9BXkOiQUFyU4ubLL+sQ/elbN/Q8r
hQhIbQsznMtxsrYS9e3ZTy1OaEXBsSkEiFdo/Lr7mD9SNRMYnynTkk1Tuv1RrD6cSbfE/kOzg2/u
LNehEEYVy3Kwsxy9abVpuIHJ9z0Vrn7pofQFPS1YoCPsCYlWVsmHWeQTioPPkVpqqgRRYy4vXpKv
u07N9c1kTcRAuS0VQVm09QmhI77Diw/Yu8ycR4+AaJi73Fewfst4Qx0QniwzGwEHWdoXTRQDWJ+l
sDd0Y8jDRIr8l9IhnkPToYwSjpcbrKvWNNtR0BCHXgk0f1+lY311aAirM6Kao+3twDrFWMIsV1Sj
WDnVN1j0icu80evQYyCepNryYQHNorRorYeJ03XdMquDtmpsUj3pDrmh2R2TRpAtbiTdXuR7RHS6
lCxZFWj1DSNy7mDONXdV6ZHXzPmvGhvSgbyqxmfISrFhktV9oaSZQI+4k2IUjzduK/qrzjT2oXn9
kdAwbZx0rRruS6Ttk+00+pdLa/PO8tf8Mo32svPt0n2anFidVGM0u85ELy+qocEzJbBLL7iETU93
vrVOc/brkqqD5tn+Zln1/GSvbCIzBNBg0tqbGCbAjl86TCYBw7uhTB2nufnq8is5afPMuOvPRmXQ
+RFl192rvO5jDJPMYcemfK3jqw0GsJPZigeMLuyC7NAG8YbVNH7Un32SNoVOhMWf/VOfcjII8wgR
N6zBcF/yZXAPAjfOf1U6Dl7ln86EvmF4jq57sEWwqhv/XD+Oc71JM8Y6B8+klT6KjYlrWy/r5Zb5
jfU81b29UV0tc8wEtYNSmxhv3GyrpwpywqZNC+Obq6yfhYS9R7YWZTjFNu/FiuHCATHQGoChw9pj
NyESPbnA8+EoMW4dJDF66ILpQQylN93OdGeiUebr9NKxgD34mc6VGRdHVidnBS3+goslv+sbAf2R
VbhlYm9RamYgbc74SDiDhViw2ONcNfpNWPldfJHXUQ99K/KgsCVEtdK+uarKLcQL3gnisHsxu/7R
X8Yp8AiTYH+uoUv4cf8ykeo3AltfzeNgZIASr7mHmBlTUBlODlxoVdckxrrsPafViO8zkBmLnQ5S
uQAbu1ruJYHzsDcg/diUJaFlUehgH4qE+jFY9BoKnFrxpXATP5VLZ92B2pMI5sMUNBPFHBQubKVU
AqNJQxnKMIzdHp1YnGXZqjuvNZznSlNWNFoeilGC94U6hDhM9KXH4OAsd94EM4SX+XoMViVqQcxX
XyXncYCQXSgxqHxYCX9hCx0/BWObmA+oEN5TySu21/SYn5+NnAjYyUR/gWR6bFrMml22OHc2J8O7
EUPU54Se8ZIWdXUzTdqwkU2y3Ndp0/5w0xhufBB+EuG7y79th9ArE88x8avvAozWW2FDAAkoJfJt
3tdR3KhVjWbkFshyZdjH1MM+uksix5vlupRNhilBqelj+aHEYBjHefAZJOgcmNLIog8HexvCrTy6
16VVm5P1k5dVujgRGuJRYrYXQhyzTIpd92ctd67Luv1nhVd/FnuNVFVA/ip/mP5sBDxgbAr+nw0i
/7NZeH82jqZe5ufpz3aicKTysrbr0JAqX5Kb8rr3OH+2odz24vtKteubrRuYUmsH6BI4JjNYLIqP
LNVkxE0wdQV1aYq7YZni5jB70ps302BULw5Bmsua5DY2S2d4SDLffxs6y3iCB5gdh8FeL6uWI2Rb
els9iglfFpLkcjJY7kOvkVcfF4zFo+NN44lFEYC5kzcDVjWTPjsDEYtWUlAkapmmPbbq+kREszmI
1PZpHYCKEyYwX+9HG38WLEUN4tDQgcVggibwyizzR2stV+QCd4M0oKyj/NQIXpyg7jh+UKRq7AIT
qywREg7BUARKf4C/amIchZ0gswdpxP4nlIX5yQA6cM44grDwVmCBgrUyxH6eSGJFWQotztYLMCcC
t8m9BFpeAh9bRqZ/4BWKjYPPwt7bc798EGzXbiadBx78WCy4k+h9+oBBr7nYAyRXzbGy78xUGB71
vvNe/54CTjQwPcP3Ik1C0oXrhNLaq+bu6uY7el35qOhpeNZbNJatGu0yjbKaJhhwkHw4WTbFDzjq
6h0/9FxEdYzGBHO3W7lhWkDlKJmb0i9G+zQJ1L3rfxSwun79BRWfeiWqE5BTqbZa5ZJDh2TovePm
JQW3Yssd9yqlFtXoEcNEMmvPVSfSu96pvC8uMv2jNwpVbGo3Z85iQXo1N831qix9nXc399MEDHcC
UHo7lI0O/084IyVV8MwCzKBrNJNUep/XQvvpB0jrYHqvCK2JtaSMOP6O4Piq4X1NLesrAQTebf8i
mkO/lA8Vb5S/zVM3OeQdfPAA/gz2n9zBjhvmKhkOVGjkDE+hEf4SBdOaUKvmcqPZ6fhgtEZ66xMo
TLlRdTPbTLr2p64Fdo1M6T+0qVnd2GvbMUpqCZ39PS+9QmqXm9LrB5plCHF/thB0sEdyD4sy7CwZ
iTp2LRbszIocHs9rlNDqPKTzAX934RbjHFgYeE3OA7gY0NgR9GxZAu7X17Kt8OtBTwKJuTgL4qSa
95w+yorCniGG0NtXH3lTowrLFODJ1fTI7XD6V/LOpDdypLuiv4gNMjhvM5lzpqTSLG2IUg2cySCD
U/DX+7DahtufDQNeeyM00FNJSgZfvHvvuTDf6E5bBk0fimHbH4Enlw85C/U+tLb6PSdmUEVG75ft
llrt5NWazTU9V7bEAmkGcI2rGgYjxE2TtLwz6Z4BRl5Tk3tbhligsg8QJcFbBNNdHdKvWRAuR7KB
5ARzY1Jrlf2UmAxKnWnftWW8jqezXZ4SOH/hYQG0OG6F0I1/31olOc7FqaETM4Oyb9V1dxpas7mD
DUK9XUhH58bpnCnkYi1536cK1WQTtsb8AFwtPVhzpV59O+l/JiwF8GoBjOy4nZZsVWislN+5go90
Pda9T9mc10Z8IwLngDv5lyXJ9Wsy5aWFgGmQNA9DCR0GqxYE5WosuMhQv6P1NhkXOzL8oAVRO/TP
jlvmVgQ+rVHUUNl1crAxp13w8K0yjDMfyha8SOJ0mU1YseQ/Zglikn2v+XSFBOYJmmcm+wEOSfwG
PiunfUaXLBVQbNPHHaCQJjvMraOPtek3y6YMafTWEjDrjpfMFHUmrQYbiavjx9ItNhBVACo7ZtkF
inbtNf22wup2jGEKQZdJHfqQRgcQ/daepSPPYBIltBGn0Z8yZIgwh7x6ATLT/nKLKeDOFNZvrluk
r5bTWt9B2JUvk2lYp8Zy+oPyYNmxFqCAhun3N92rTR3JoCzzPaw/L90GTOxfI5/vc5LChrM8qIE8
+b77w/ETike9kIJDf+yW84KZ5MQWDNcINjvzDmKyE/G0tuyoiYJxt8TKzcidQ8pZ6I5pufA++hQG
RpgrsGckSlFUQkvYTyxL7dcSuD63V5NkTwlK9LkCeMStPu0+u9LjpKdsAW5VabrnmB34m/AYlscg
Gw9cbqcFgcmv72Fd+sUmHXO3h4Es2F9YZfli1Hb46ObCB/w6ySN/7jbjVLfDz3Sg387DCVkcRqBQ
UUxj4BXMQPMrVSD6SLdgqGSX6aZwjgPx4nRdeKU4MvvRssM7gOIEw9R2zRcVjEO6KfUCJxXQZnZ0
HCe8Dl6i1xt3+ZnT+HoDfe0dRFiqY9gE9RDhRgz/3wf2heVw5fhfAvtKfa/+mdP/+1/4932695dp
+T5xljV/Hnpr0/zf+/Qg/Mtb4/HOWs5n0kHI3/mPhbr/F/84ZjJW8YDNXZdd+38s1J2/LKL97NIt
zwQlINz/y0LdMgPYA7IpddLUK4zA59bEUt/j/2YTjLeYmPj7/6iLBhVT96Er6SooS+c4D664cfqH
xzhOOTecJl9XCfNm8HBUYAegjQbw55aza9rh+KACj/9bsi888t9sOAN7p4COW0S6Wa5B1Szhtvrp
hyhVeoMMb7oRlpwhfLRqX8dndsQG7Q5+dkExte4yGliOMmmLYxGI6jA2cfhptNl0nHksKG7wjyML
hgUi9aEflvAxC3OPh8UIj6Bu0kikoKQcmzBBI1MHs7eIdwnOh0s/CrXB1o4rbcnck+eK8ZsjXLCl
vuG+holodw674y1tXQ3lU4Y60onn8s4Zqn04l8G1JM100C3Xkjx31GFAprjPEsu5V64Qx9ZO7a0i
6E+lSpnl97J3DJ7pPI+CuEuvWR+EO4M4yKNIMzJTbJh3ZkutBan3+BdmedRZVRSR6cCsBYfYvfoF
fXwjN7UoVYlpbGLgoiBhuT0RWQiQ/BccAG6to1xQXah8Tm2Lu9DDDB94AysUEJvGXIald/omxexF
ZZraexM8akQKnE0uTz/9H8V8QDh0SB6lDOBxS3NdvFYt6YxOmpDiN9xU9hwFeaHxGU7k3ruSyOH4
J4tlh2gpU4GiGHi72K7ce2131EMuZhWpukmeRIqNwxWnJTa/lDvQE1PkX3PQdgfDzinugxnyI+4F
gHKbmyyQTYpbzJEcgkVQZpZhfTe3lCBuYATjY2L+Av7Lt0Alylw68jmM2+LJx4xGHk0JY+vN/nIq
wmnaI8MQNaJGZo8IiZqTtLWJOT32rxjH8oQYX6yfw3Tsrni6wl/BLKy3ho6Z+3hqEADybuwPbTum
R+m4xmOZpQ3vGNef+XiI6jwGBPyokW7PCS0UW+TmhNVPwp+NaeFUSe1dTEaWbdl5w0O6hgNrqPUH
akIWuQEvXDO5sAXFEjds82mujoacuP30WA6MWOdH02cjQGmRe3Nn0z7HgQaozuuIQ10tTE7F6nbI
8kNCJ0AUVxT3+cUwvDJr8L+yi8Hjz+VBcDAFzW/gLiM1wAjiBTMd0qb8jjkv36VZkX/HDeXt2fb3
2xhE30HgbnxWJgz8/eB7YkejJV0m4RrpbHj/siZdThq8RVTR1eLym7WLHQGz7Ig5hE0rIJxH6Sr8
13PMbKOywrlQ1dGenIXeRpqAWckonM+0ZpkJBYeeD4dh6todHzbjfhR5/DIkAQuuhA7HOzGVy5Pt
jVO1ofUjJEWqXP+IEQusZ0mb5JbjrLqvUdUiirppui6yHg1M0I85InhUAzS42ZZ2woeuA2rOipLA
lmNTwRwI7ro8+wScKLB3Dq3txvtFtOO3GlDi1mZQeV0EzVIYY4Y9EwAoA8IvjxTW1AgfhvFuxTn1
QJhIvbsCQOlReKZxjlnb3/NAs+zgBoPvzKMF+JuNL4s0EwjNO3sa7RNs8OkVcRF3HifFZcwKyVBi
jqDHVYqIQw6ST19+yjkuv0ZKvfDyVpC1HVHuRq8fXpPGF695oo2IKqL4qZ7a8Rfef0hQ6eA9N80y
70IlJ7zhUn3YHuWjUybsU4lu2eHjBjmAV2/tpRqG+2GZhiP/0eaQwcBl8R60G5X8Yq7f9n22KQRz
7yQU0p1dylOL4/HRKpLfyaLrOzikZkQdEA71LrExLqzXo4hmymXX10v2wNHQvNMoyceHXrPpmAdK
XvEOtjjYejaDkoqgcZMR7iHUp+DOb1Jcyae2FtW78j3Fnc70y324NNPdwCX5iR8/5lO3NedHl0qw
M0A8H89x36ZWlPX273ykkomdNwpsTLE0PeH0YsXsqLUTMoY7WOAix7caUlh+lhxcFc77NKYa0zCR
I+TSxOduHrtg42V2fGjMWew49srID/ricVTdiCGfUkqEUf0umO93XISni+5b/4X2YX0XNkZ7qFeZ
pFwFEyiR6ItDgmOza4prVa3hUV0O/UZMLD6iAM/dLz/Q5a9M1Or3Wo/xCWrdiJp0xuQ0ZTiw5B/h
ZpVwqC8b2FioZS9WgWdqgjzZkwHHiUi/yv3k1yKycQPCh6eOzCKT8BlT0BVzV4EtqG17OJXKtPeN
VXBl9odiz7wdXoFN2Ee3ExNEkFBhOVvEgyHn4L0FZ/uV82RE/SpiYUFKn+UqbFmZDeu4lv2jYizf
Q7SoWY8hhVEuNh7MVR5bHc4M3khm+FisjTE44W2YFl5lRvyJxXWDQYh9lDmqyF21N8XSPRqo/D4J
yyD2Z3TJWUk5nHAvFjjmuoH9P2IetuCFwxeQPJ3D3SURA3sWduDqFzeS6q2yGcaTMaPVIPMsxEJd
k9JOPBREsxloxiuS8RCu+qL6ozSumiPWoZGHjhiuNWGEEqs2acnM/xU09NYvq3yJQ5Llg1MDfr63
jGlQXz0O8RM+g+q7XgVQ2x71vd8jw1EaDf8G8BCOqip/GrkR+s9crlBSgxbNS2+apCtSDvLEKag6
ydJvNBgt3/o204qmsyr5cuwU3Zjq84ceHOcVq1Rxpja5wpwgho4OCd4KhrA1JUsx1aRu1dzp1HxV
i/0wOAO9anz76Y1sv/rOIeXJrUrCluibsPkaAFYn1FkX/mepEme147muvSlqL6YRKZnVCUtzQlYU
iQTiSBGcagOE6XloEnve+rqoq4PoioXkUk5AmjWtTgbrWNsmeuFAmalHTHZ0YCK6aQu5duzS7ix5
vCiLGSkAyu8CIg/gpNll8BBjxFuOOgX9vgmwUYt7GavO2PNKnNn52HrK3tsMwO3XjEfgY2AKYAg1
WlguPfheN2JJnCPmKz+UO7NDJd5oFVjBTjSUpl7NeSA/2S06zqIBayn3V/JIzt4bRfLqNyJoDnjm
2aPYqncnhlifzEE/0hVh2xXZEmUVdXAoO7Fg6maH+xDTcU0jjmPR5CUbmj2PYIb9/KGjz/aQQB1/
mkXnPVqTn3xm3K4/WAjxOvr3krfUWk0Z+ZxSbN3HoE/pASqsrRvk4lUMjvObgmwmE4ffJlos5Lqn
GE9Esu2QobZYUuAM+ENH2mmqZuoq+tprz1h5cRN2U7svMEM89HmYPiojH/aSW91PMJkyKjpYt2qK
nS3TQLEj+9rsOzLS17Jq47vFGnwFspa4z2ask3Jv0xpFBGnoh4MYA/c8spzaO6MzboHCmjuzHwlr
y4ayuhxDvqBE5w2g23zHerDfSuBbFIrM3mmaE/D0tsXHCC6vcUK8kd8CFh8H2QbdTzMecxQ+2R4r
aRhbIq9oWfHyC6AGiB6KzRj26CA6UPlbHicmxy15kOroTcyCdtmndAdpZ9d6rYVR144JefTWzqDN
jr2Vy26pCYN78IVii5vDOy0apS5OW3UATycPMMC6Q29ilqTsSN0rXfyom8U46jwjoSbT5dUp7Opr
LJfminBtPGC97m901LdRafn9a9L59BHiWNjSLlpf08Qej5m2+uhfW1mDavFunswY6MKGruAQOV4b
NJX+XdK6KDIj9RxWtySt1NEngIHITcSQkk/6huPYIPHH8vGkdF8/cXhl35einPCMVoGPbditftbE
n7+JIpAXbY7Ty6QqhvOwDnq9JUibfoZD7j71U+x+BWbApafvBi4HbjsevJrUud/41pNBB2Ckk66L
vMALtllWxxHhNAAaLHeisPTEI2p0pnZlPrjPNeyvU23XCMhmcKLHRR9xgyePPaToDeIiOlhJPzVN
UNRd0fE6PjVjGn+IOLQxWhiKE6x06rccverIQhpfjLFUrzgKUhZwVf3kDfbIkErEsKE9jv5pdk6b
zOXhyyjjnOr8K+0N9kNO1948XuBbl5XdrTJafooSnRmyRdm/WKbxleQYSMH8+1s9Ns4BSJpxBYvn
XJqRbx0r9bCP68U7mlh0r3ESOC+xxZOTYm+U19ARDuu0zt44ZQsBjpjKZwFL6mEMpXfRdJJcK5j4
a6RY6idyhuIwjybQ8qQlaxixPbO2zG6z2AQyJFebuSxwY+gjLzCfDDKe41D8RgDTVzpoPAaCoH4m
PMlqvJNW/oiPYvwcXEy8eKnGV1s18dWtJ4rnpUXDdj6+09wGna1Iqi0KO0sdmtt2RPLhjamSZVQG
GaIrR3LERlnrc0E75GqbMMgCqO5AiiB4lTZx4ZQF4zYPoVH7ErKsILCIAkgwThC+i/BkSiqwy/Jp
pVyfDK2Lsw4yAFsA0jG7mHyv29zBwLkLSio4MJpzM2nCedyUMs/ebMas86TV+FgGuXfq2FRfEEco
hloWBpYNwob8CQ6fLA3E/FsWr7pnUAeE/fByfZuV514XNPKIHSCvc7/Jhx1Z08SLFt2a7a4UNfGG
IkFXKacYEjulwP6pcnv50QmRfaAFdsyCAQKHYdmPuAGDveFbFhEkfr0DpYRR6gs0H67/3r2KHWe/
INU8CLtKzxXJBWqcioJuN2B0Gyv372upe27NtR72JTL0XonG3fhj/maRkD8B66ZvW2N2jZs1Kl0P
XbGlLhC7XDAtGMnH8kWGyDhI/GrHLTGIrCTHeaIphuXlmROxEOyrEyM9T0L2xxwTLrfePIGenNTF
ifdubuy7LCOHji+SUu7KJ34/Slz3ZcG+vkfJfPLnoj3EHN4X+nTyjdNCVJNzNX2VNiyMyNEGdxxp
Q7lOvDC/YavhoaJ1bZ8PMmSsMeWN5Hest07itAdaZ3Ho6KEBFMELmT+oJwRd0y4kC2dCpvEt2g/i
joGeZuVux5lKJ5sa7G8AHpZX0yGik086PSZFFuxiz8c472Hho1iBTi8+BTUxJsPeKJOAIo6d8MBJ
bx25+NX7ofasiP1xHDWMK7dCTu1VxNN8EYvF0qdLm8eq5c1VLiQvlZqSu1TZihc/JcC4zlg8MD6N
/N5ltl8jWxGRLfFFWrTf9iOgHXOQaAaiD4iwNM00ncgCu/cmcNq9OTbJUUBlmLbwIp3v1lj9QI8A
Dbie/mZlGidsfOJ9cbLwm0WkbTsYTbsn++q/Z+xNIpZHmOBzhx1BAQWRJqH2Hnc1b6hcutFE38I5
1X3xtXhhyOC+jPvKcbggkNVN6W2UZfKDoa85FCO/FkQFkze7JmRGEt7aUHc9Q83zu4NITXK8Jk3q
a9UcC3mbe2bS0HLQ0hu0pzTavYzGZNhroiV5GyHhnXUTGJuCYWrPz2nutnHKY0qPNplbOj92RjKY
T3Pgl4+8pwD2aNu5LybPp2vApq7cNvJm54YoamFBUmss53AHskVfaX/TNJQa5cUZQcXMvhj2NQHk
62hJa4Px3/8ANDtEkFeda912OYuuMbuD1JLd68RCPrb4DZNtD+0jnzHniw2SiOoxU1eaWvVXY+Qk
TbjVnVWVN/dNNWEOKuoxfCrhL3CmIEa/6YpPBcoMo8emYSJYySIGRsRMWYR/8BRfPD54L2HsEzbA
qn7IUQ8fjN6k98YhHQ28SpdXXfQ6KoZQvFppSsVihUlsVk39u24RcPnU9u4Pqy2nJ4qN0DtHwwFP
ohTqZqApfihoerr0olJPeKiNNyqYsh11JahNvCE/DUPZlxHvz6EhgPswxhM8IOF6Z/5qesyprvxo
imQglph16lBh+30P6roJNxRX/bmOk/7d+KE9EZbi4njJ7NR4IKLhwBx0uAW4hnkpHLf/NiYcPYaZ
eUe0MFu+cvS1wxf9TIzFDb6pbenAfwQUBoFjcbiF/2MD/j/Y2ZzgXxCw/22vvP79f+yVvZZaXsoW
0lPC0z1/9Q5tDe84OZyUXDHdpxu51G4ROVCNxf0U+PzmHLqAIC1qJCkI+EEDz8cqxXwsizHINz3m
89XWxN5sEA2nK3ZA42InyoJQo+eaAg9oDUW4CcnOdBHzhY4sWoS47bhA64GGGFw7E5eHvlp4jXT9
xHgYpJS4cPG89jGYJxTHVt1AK1E4AJ4Dy8rsE2byKeZDUG7d5qupGsouEaIMhV/ImB9phqwOtKM+
pJwhk+scde8cVUCeshKyO6e1TZWKKR49yQxJ+mq6wV9tnjJ+t7wuq/mppsphN6o43sRBXeyrIV92
TQgoC58A/RnBJ2p2HPElEh6YTZ8xfNNlRrOBaOujCec/dZ1/OL28pZ31Bmx15gVOs7hmj2ANSbqp
y8n5sDJZP7Vd4lzlBFHBKh1scPWvyaFeJLeWzTRUNhU/QN6ExILTLtr/jEX9CQl32DRtDE2CCHSZ
xGeaGH6ElE8wuVNbUdstDsGwfTHmQke+nd4jWqfRUmXfMYVMOJinn3kSfkqrNq6stL1976fzpRZp
vhXGxI0mp3/aDsbqGpID2cWLT0htKJ9dzySjot1oEbDbUqN+HP3paBI3dczuyZLeEQzSlqTpxCgX
+qDIWDEPnRw2BOcI/3LEj4BOWSwXU8T5Bu02Sd552F+kByUAol+Ec+RYTNX9lLoPLeZouhyGmycS
uj48xFwwKO+NdL0oSR0CjPV69Qg4BVmvPpgV9F2HRSyAuBRtIQye/SwN0KDFjDIO/kMAbYsoEvri
LcfLZPyZle4THVzhpsUbBEJ1+cm6jkx9jhsi6J+U29wAjd7p1XK82LO3BuG7zZz4l0kPP5up2uHh
BxPWFs9t0nws/Lj452h1bMAYdZ7p7zFjfHLbeHHAw0eUqjJv537cn50uaPsz3jkRDT2IAt4QT5U/
fijNGLOK/8NA6Yc59VQVjy02Efcxp8oXL1p/pE7jx0wcSEj/Z0cmcKPa3MWiY97HY3PveR1yd8KC
DQ38UxdpHSl26mxWBAtT+TXEiORlesgWcdTzxAu9Xu1PdlggdM6kpu3xrQGAvN7dxbbPSg1sT15L
vfro/D/FRe0HGQJ7hyVURBmx4YiCvIdAmdzqqvJp8cStosF6zWdE1iw/hDG+Kpn/Dgd4BYrjI2In
y3EvgfoGafDl9um5VxidOimoA2F62IkpfmmH7AWnOmmNvLvSGI8Zw99T8OxuAxU4fFP1LQQoUhrr
Ri8LnV2qGTYsgM3bvqXZxPR4IJYB9IrrMSXmDqI/1kg4DgClLt4yfnjG0kU2wIVN20w+5vjiHXuJ
H/lKPpp2efXlzPdtUtXdu1BNuHKu7YYHp6GXvsJEw0QWPLVm2nNNr99FUT35arx3jfImR97bRQY8
iCeDTyBeurKhMrL03eepK/joJtUd6wGIw9J96nzxOYUzl/hsvLDiu0faiJT0fuHYfeHa/J4SB2Bt
F98HQnx3K87LNBSPNiy5M1vC8Qh/zuVWFjosu/QvZMuJ6ANPW73kXPgzkjdZg1+0Stfs7+oMDAL/
V1jh4A2T8rG314Pep4hVx61+NKyQD1xc8tvs1a8szt8zYVaYDcb3vMvu1Ox/b2X3YwDHE3kZn1L6
YWaIAj2kIYeZkmHwRzOhi6QhmBMKxQ6TLqHZ0XZMrrNl9iry5smEzIEpJHW+EWoLzkU6Im206T1B
5J9GUk3nhqVxRPvToUjCI/aFM3LPQ1HGdCQ3g3hcJJULEfCIHhaNG+bUWgU9ELuMEB8qf4wpIW58
c19iWf5dr7bKIUBhY018Dle7pYmfn7jHQt40fqqYzzBXs3lu6q8qAUJplOW09TB6nujBgSDphxd3
opctwV+ySTQCYCUcjzUINTqwEVyhdpBuEZa88TJZZCyd1fIZWnBP2PBv2Gjd8mp4s1FwI2NN6KjE
+uil0Hi2nNdJOy9ebzwLSlk3o15ryvCUtqu5tMj0frSc+thpJzmlAp9qmOQ/gC2zFqSatuu9qKUw
8QNRJtimAz9f4sfZfZaJ+TWD5PWS+4GkNL3oiEkhfn6Vbs5wFasWvcJ4tIz2XWc5IdXJpgKM9OmE
eSlNQLKXPyavw6GxumQVzUQ6ivsATUTXpsEqB89CEsGWHukDz1ziIyZFXI9ytdr6tK9ymbWnjspD
UVPcQsN1Cq2A14BR19bKpqwW2stqLjhdM3/Mfzy8js7w86o/3l4j7LGQoFjrW4tT3NrFpunn15Hs
3M/mj0k4zurnYjUOl6uFOMwgIEbjaixWUH9ehtVsPPQzVNeqtlGJY+0WP/5MVP+Ps4s2b5x/TJX/
Lbe4ydLv3T99FX//C3/7KoLgL5QPl0RhyF5MmP+ZUwzsv6Ck+MJjre3aLh6Jf/oqXIEFImARHBIh
XK3k/+mr4N+gtZbaSRyY1v+tAEG4/n9NKvqgT4LAtizLcTFY8N/8l/m3Hb1S1XgCDrP6FizI0kGF
dJ8nzhItZrhxUduvJSkky4BUFFPWtTrk6Hujcrie/AdIGMWZ8Z1pQ9P8ldk1GuHK/YQaTBqczb9X
MKchiFh0VxGJbzqvO7VMZFy450vVSm7K1bijlNy6lS/ZcbSxT0iaY0jZp8fGpixbWKK84Ppgs2QS
Wp/0PVSQKeI6sdzp3jpOXv6LFJn7IivxU8Ch7ZM1Zu8tv0rqJS5yavyLltgXzWw+lUN4xMzHl1l/
FW6SHSkN2Cigoch89Ao08xzZVlgQ+ZVHj3Ha6wvzbjBQGrOlch9sJlUCRm+0R7oACvC2k6viNYag
GRz4qegDPnayIPGlJlx/rGJRbYPOvg6Ort/aOOEuc2elg/lAZgs3XNxZu4TZjj7MchuDK8aiMpeb
ZLABLpj5jatedvARR9kBAupg31ybylrLmldJaGovoV9i+wAlqbORJTnoPm8g+B9LXrRp2ucHMtjj
H3A9AwQABI+Wr2PRslMorYDOOBqxo1mDkEUYTq/Slz1GF+74lj0kMLDMX1PvyUMQzIqa14IFS03a
3Q78bjf6mXMwDPZyUibuoSILBx40f8CWPLJ/r61N6cH5A0hydeNw31SxSY+laT24jvhRZaG/87iC
tFXJWDQv1qER1kFrKCxtrKmysu32LE00JUyR3g38HJE7jZW47LQmmCPfiywb9hzXT3OTtwfqD2I2
wQrDd1hYmDWc/DjTK7HxF/InatbFndGUP0VDC7CLNnx2XfVbu7m+tjnW8FjtU2m1V0rb1Wb0m/GK
52Gb5og/qDv6UFKsSVeA2Pd6qI6xWUbUR9uYDIpiWxkLHtK6SE89jN+N5ztfXjHzZyDdsMZ3pgtr
NUi4preX8TBjT3Fgmy7sejwGjxNlrv5GOFhVB8xXcIriew9b8ZYC5ZWfu8zXKbXoHyIUEJt+ewGY
bG2AaCIu2CFejcQezqkw9U74yZXaXu5mk4FKKqCGYV206K7FSGvRYrcn3ZDAM1LWyVvSW77My12J
uHkk8t5smpL2X5IIdWI7PNvgC+qqXK5pHdy3tU3DH769ymyca2O6X4n21X5M/Wkvvby6WWCKUoqV
kVg8rKnxfIQCTm9dg8WiZ2Fq1V73c107ZHyO+jnVv2kHPtLRpb47evW5duZwIUHZ3qHM/Kwp4Dvg
fqke8XG/4buGkrXxDS+8ISvkt9hiB+IGQ3/MUOcA8FkkJXOoAaP2XpeSTk9GMEnXXvU94b13x2jK
1WfKL4Gd3Zqsz7ZZ77skQZtHz4Ps6EAibTT4TuljFVHXOXHFVXaZH8EigBJGbo18zcOM2QggyZFt
N4oVQOkOYirX7mlnsvXhWFTX3AVhIVkkesTyiILsCZlZ1EIAtORmN+6V391mm0ghlcfDuVbPsnWT
RzNLTB6YIt55S7KrCD4f+8qUu0VzTLq4fw95mwMUqbLDoICUiHBoYAcZEJZcImAOauqhLmkSad+o
j9XXUjXPJp6hAyG0bzWl5aiuyIYD/tITIeFb1rCPI2MyXcZ4uSerQUlfW7rHtJm/51Y/PI9UcNbQ
l0QznKZajtFkOc8DhvvduCzeBn5HwcUQ2z97VE4tFf5wtauBnpaY4XAPbNJCjpeKGTRovgkjgFVU
varGLZ5792cNJSrKZr87Uw1T7MMiJKTuJvuqKr/GEKnajVeSMSc/45bid0lY55hC3GbR3WGfd/JS
bZIAJ0FxVaE5PhuCz460yO/aZtN+Lrb5iovG2ti0SF5Ig1T7vKOYpfatHzlUfD40bXUJRtaCw+ie
MJwjow7xd2qt5QMyNKhaK4kGs8fo4+ljuHqFWGy7h66tJaIRItlE/rOzuh86rZ5zKCEL6Q9nITgq
wv5Qhu6RHdangSH+CBIMaaf2r1mH10On58xAkIFUxNvGk80uq9XNrUxIiVkOHaeVbDTkclT+JTPy
bR8AbR5Gc81bwHS3mowRM2crKByKVp0JAzjBuGDnIYBtk9YL7/58GcRasReAsA7NPjhCbCz3aobQ
2WqnB9msGSL9yYTTl8LzizHpWHjtwXdVvH6njjCja567xu0OUiwNv6uRLHRtEeOd+27bDJSey8Q8
ijh4a5VdXOK0+KiaLt4hRRPELA7wuyvsbM1hWRgskrdiMLxbmM/n1FjTdkbCpCA9a4upB895kdMC
hLFw37l622Em3nmu+gC9Zmw5/pedywIpSvmx7EEDI0MHE9IUpH0ZTCBYJn6k5oO2C3n0bQxgU0e7
nIG6U9SGdZHgfdmvVKhZkF3WiuTnebyl2U5Zbr0dNLZOzjiu3DPwg7j5WTm9PtXhepUuA/t98cbX
mERYUg3xxZAhW5DCvNF2bN7i8oF4hXeCY5vcZ0P/DTlouf35kkzzN2jXwKrGMT1rpU/NjKzlF06x
zczwiAQW3E/bPOvjY97JDH5JikLQi6bY+uMoH+w5GHgCulNhqA84gB+1gjzAEzfd/nypCMjnysuO
okSeyK2daUJMw9pyV3SVz1sru6SB+S4q2GFcdB4nUT12TkF6XQGlFwGlpUXxZIKq18bFpECWMKF3
cHrh7YHg0eRj2SdKSotNFzbn1NLzNnOzd/0Whmdpvfo+EkPhTE/ShDRFmxPNALo/cFFB2azkZxBT
XJs8LbzpKmjttH0m6ZE1WcMZaL/O7Fd2GX/Cyew+B2BKM2+DDdlwVHN2mewNp5NHw1DYGjsyeMcy
nRG3YJD6sf1CBOoltNeaP4eb9Vj4T2M6702q3ZS0lggLyFtrUt3TeSvGFmBy7T7JwX4xMnhOxTd9
87X7xu40uyO+vZstd/7iNe5tJtI5T44BgizJbfeCDP8OtCiOqmmwH9yZyyqnoNoXRDd2hukYZ1Az
mP3A1750g0QMbpeB2upyL7TdXgh/ZHfEKz0Kt9fvqPC+Yu7lXdajsmobJIP8zOYqiwybTVMc4sBn
47EtdRtJs76DWrsXPRv6AvlFWUAtggSwdVzQS1SX33wRXtpYXLWPTbXOfqdLk5J6xTMzJhUvm0Gc
Vgy6YWqI/3lDOtOpb8AzvudcoZfav4Ru9br4zk0oDzSaO+8QS53HAjA7PN9iqyxqNOq4xDxtJcse
rtDIp6IipV+M7KEljSCVHrYcp3fgZClkIqMMavVimHznObP0TEElCSOKjUx2dVt0eo0JJMFlsAxX
Z/1iN0xklghfRPcrmUV54ii5BKrUVzluqdKcv6VC6n+j7UyaG1eyLP1X2mqPNAyOyayqFpxAUiRF
zcMGFlJImCd3zL++P0SmWeeLfPWye9GbyNRThEgRgLvfe8/5zh1Yj3lThnjzc7oOqzaN5H2vN2sy
iOwvKeVTdI8IpT4V2F+uv/5o/Pw9T/urBuXtIp0449Aip0DYvXGHcwh56KDane9o9mEy32Q8m5+x
hzxHGk14a+JYYxUHulglZ3bdijkwCWemyYkwqr2U/ruFe2L08gDUsLVqxrLaW/Df76RVJDd12j/x
rI63em2GgWZidzdaGzWjO0znwUBCAn2pWivdm6/pYLn73GkQMi5floAKr6UOgxZGXH1kQSmkS/4V
UVcN6rlNxPqwHrPoyXBEcYI+RuwW81SV+O/0mmjwD6zLpDuwqkmxJtx53lkStp02g00hV2Is2je9
J1Qh0eE8tunjUJJOYUi47BSs8FjqaIdeoNvNyC/PxRzvBnB9a8ec68Ay6bK29rsc6LBZSF/KPn+t
ZhWx0p6bprzk0UQ/KM83qHDQaVYJWdzuOB4zKe6rwk+hOrPDOoPRbnUkuSzu40pZGlrXvuIozOuH
2LHRlD5nEXkHiij045SQWO5k6TrBjP+YM9u6Mab6zCz0Fl4q7TRg9TcDQOeIhxyN6NVmZVj7Ijxz
kCODHmvqxiqGW84sH4RUNTdUXIxvY5jdKWRj5cO2Hapi4zFv3KqMabjf4C5Ow7ch4nRCw5CTFjGZ
YL2LYFq0X5DQI8bcU4Yo2d8kxHGtbM3+afmqO+dQ3jau4QR+bFxNztIcCMdvYZUvBBG/wv3cFmpA
4YkvKbWHky3L9x5fF3UWaNoxcdZIU1m0QJWg3hwUAXok7q31nBGcx5boOOW5J0k8kMVP0z5wsc8c
9mxGm/NLL0MC3tVtToG9c+f8vh6sE1mcixZ7ehoHaREgLVgvjVLhTZxve0qf1SzFp64a7pcGlYYb
AZChBpgSL+D3ImAHEcZGzN5nYsd0zHuQp9C8hj05aCT+WP2Jm9taTckziXYkRlgHtOUIzqPxW9Jz
3TVoLysSilfY/U6IPJhOmTkQUlmYQe62SPRddYd0kmVPaz/aSqZLkOc9zoZbQ8LMldoSWijUifrK
kJxVQBDSvmbO3JcE6iQZerVI+7IFTkE5Y6scRQWNBzLNuUVigC27RsM0+4x5ICLuw2FtcH+uTI34
Grbl02DaPZL28JUmCzu6w7d898U2Eh5QN7pJ7WSLwO3DCqNDOhnlPrGjG7qwNqgLdh5bZkfESqfG
datnSk0SfuAAMaaP7X1oMjcSfXbWojjfO1b7aFqpd4MYBNYnnyA/V72VaYk2ZUSnz5V8xJ1h7N0w
7U6tP2+taoA+7XQMr5l5o1lrj5Ppwq1vTmSW3g16F1LIoLJrSw1rgo/7rnDZP/RI6AcErRufiIVT
Up6aCCOfw3xlPTl7A48xOqe+2jXw1oJIWK9+C43El0eCZN4IIhqOlogQ9TJDYC+fkNpHYmTYB4ok
iWGrouNJvGyDuCrZNKiS1nCwwSr2TcNnXLW7kh7uhlRGe4VknyknJvttHPUCb3X6GOmXpIv1LXTv
YQWfk1K2pTM/GMc6mRafs0n7Vqi3pMbZGTFsWw/wLnmbMrr0WbPyYN8ATWzA15TzbYPiBtYzCuWZ
ISa5hpxgUCPcIAK8eARfLv8bp0PCOAY8toexJhK4YUq4sSQObqMnt2fGhPmHTfuhtmnJsohNxwnL
7GOGJMNjyoraQEuDBEsj3he8mDhiw86L7o2Pyt7Yg6j3En1mABcw27URi3pfjN95Y3xZ8GPXMS0N
lB2pdxzQRyBhP6Se/iPW9YtyaFTYLTaPsqn0fUvQk7kAZnISrXbGiHIiV2LDbMK6loZ3EVTkBQN/
/nab07MBLGqXZgN+KI/XckBG56L/QYdgrKTnbHiYy6Dtxm9l2/0Tckl3ZyXZwWaUvFlUqV5Xwerq
uFxVTB8lEizEsUqqGw392DrJSSZCl/yjFdJao9BYYyUtA6YGJ5aDaMORf9UP45sEw06CvX0hsJF5
ldNvNB1toY3Khqscr4wu2QIepw3jodXA+7/tK+9FxtP96DJ9SbAhVvmpkKZFgUYzgOKBqXFUcODn
WghvsNCWcxbBrbA1qp6dKJO7xG6fSpmyYqTRG0B/TMfiwNAQkmoC7NYuHlSulnInDXyKOwQ2gOIH
2kdxv229xCdwJ+ZmmWEGAj5c1ZWG+llFVEnA/XZx5HIESKfrzL0ULyhkZ9noJzERAqIHwxi+Dywl
KGXwTSaud2O0jAAoNPBCWqQ0MBTfcWx8RmHjBnHqPFRoRDdSZ07vDte+t5p95dMOI4VqVfr2dWa4
d247l3016h/zFxE/hyCYsf3IY9agBK/o1B4w4uyMjIWrj+RjNCL2DdmPUc3H74QUkXg9onMK05jP
V/wUKnyPKxvNojai34a669e+d8i9jQ2UOCXVlKystGd6w0DeTh/aIkt5KnF5z9UzxdyXEfEpZYJz
hgx7OPPsi1kx/JQNtafWXJywt1ZG1Y1BbRQ5YzXQTF0PDBqcBJANdfS1/AAQIaEJ0N1GVCArq8Th
qXxN3JRjfjMo4AVGNDSUMSm51HbhBYZD5tfoQkUvwC+sBvSZHBn7E8tocShGbUsnE4OKC5+stGhA
lSY6iqzxtsRwQzjo872fDOl925KNgei1wH5HAkSBQlb3eci77NAgJCWoQxXQbczM4r79gI7EhuIl
uxbZbkU5YYPpqRLnMGqdOuL64JDTL+8jqtf8qARCrLYLRzIv4rw9+bV1SUKl0R6dppU2vxmW+RZ6
JJGaHcyEYowu4Fu3KIvvNOADe9fufrpdy/Eq7g+xHYPA1N515Fl7jTPpeiIhYKX3Zxvr0i4X56HK
sqNwsN6DAC2G8WnUkHzmxX1ZsEtH7hghH2wR7FF3FVFQpLT4aHSKNfv/Gf83Rhhp6mtcSQsYbLx0
xOxsS3mDv7G5sfz8OvfprRRRtJ2s8gnDX3Q/pB4VPzyAdWG1/tYDRBQYaqiDZuSI2eI/Qy2x9Gw7
3rv/4uK03GaE8m76uThZhvtGdAYwLv+tZ5glsq7apC0hMgw8T5LC0VaDG5gtFvcQYjbzyfumAQKg
mhAtb2E9mGao3Scst+SaDq8RbhfKq2nb0z5tbf8JTS8HbVwJaxhO68gY3kOL5QnJ1Ci9V8AJxCuY
5oMt5R0a8jvNrm5L4iY4EnTLZ3+ShXXVGhsJS4jCmacA9eXadfSnkeJ7hWTrxHWEe4u3A2D9JsuA
uGbOg1PR8oAkdd/77K4JeYdO1OIFQMqgL724ZHDZR4gfAqhEJxOhyuRrWypNuS3Z2LZzXQwvE98E
6WjDl4/6+IyTyl+J6r5W5NkUAJEYPfdHg/HmVrisJ5lItDNuwFOZG+W2H3QGj5WwT62WaVsP9MkK
nxSostHc23F3DcmcED3C+FQpYC5nz15HJbIkLZ9CAne8c6qn3RHqME0YOK1jAqsrsj5d5dYn+kpB
IZr00Fn50ShlE3g+VIi6ZkQADj72mz1sKdC2GmfEwXvGLEp2bMioXTntqQK1LKJC0I9iFyZTbleS
z7EryOUAw2zSeKYD2MliXNHyHrbw4C6RgZywK6/GLKu1wUFEpflTl2bVvtVpzaJ9X5cFPVPfbR6Z
C4EsyeD+572J4wz8dGglBzcGeqaAFICkMyFe5cNrYR3lkB3a0qcriP1wAl98UHSyM8hzSKQwzuoQ
DxwDaKzb4lQ1W7x40Uynq0E47OXRuqb1Qw9SdztcUDi9nJzeFL8uZ01XtQFdC8Taxt7rhrcKANHN
wFna1+vyzmt5/PA4NU0CbGvEemCLepdo2GfmkAhpTdxpmIm6loHEqEJnxWSjRy3HsGjIOX96qcAR
O+qCqIWK5yFz9lIJjlhFuy0MI1mNvHRpSAYcytniEGN3y6JtOY8+5VVMqhbcEakyf8O4IdtlRv+Y
mupnQuF28mS6K7Tp4Cmz2CpOMVtLDjuO5vhfCglscfp0WRsnygaMnodFGGTCkmJoT8ZQ3We7McmL
rQ6fL+BS2AW04oS9EDWgOjGvD/XsIzcsgqYBsq2xV0QB/PBv5vEJD6YYNhmzd0K4LHcFK7M6T2Nx
X9eV/UziH4kJnb6hZVJdTGVB3K1SuU1s3Q8YvnGMoRv2kJb1RkHlrmlwHvB5pevexRzB1OJWlqzP
LUKGjczQOyWtf+Xceh7b6S232kA3jJc+k87WKAuUq0m29oAZbNrW52RT3k5m9KlVXGXNgVfhpi+c
JQEy8KtlcRXvUXhtk8XCwmZHRw11Csnxm8yzEX0IRhdkjKSqQY/AoBOTXbZPMFlyW+Hj0EtnYIFj
Bjjs5dl4zoqQfjknE1+CKqpxpNlddaF5zt1IwKEysWQ4jB1i56EDyYUQLrkdCJ0Dad/RAcZmODn2
XaecdxInNh3Q5pG6l5IZC+CC+jIablNdI4y1i5folpUWk/Q+Kfdr0M0j4ysYW2wwK1rSfuJ9eA0K
reWG6TXxQZbhj2bU7kyvfR8sOgRYBReoiRw2w3Capz6+GP59rjfWKRdsxMTGvCOrPCZGPb7RvtnI
pRSuhSses/hKYDVy/MiSR88sm31myXhTM9VERxjeJT2/E7MT+4Ify36MGdx52fxkcRrCPr98jGMJ
zdpv5htBGYFlW2tW6BK0ey0ud1nOkspR7sAkxju4qgry0kKWWMbj+df/o0M6njvZvmttFu3/zzcj
E7KVP2A5pm3lXvSlMMo5O/Ri/sJoZx/TpCqCsMMPCscoupNxH+8yc2iIWEJCUhLdALrspqWK240z
jUZDkeRQVRRHytO7+2hU/X2ItQqp+zaX0eMAf+9czltoGubORMkPmKfM9L0nmYaZbf+SVsYRjAyl
oJWnt35OoLfmzt56HkyT5hNP5zjNI2NkPBpYw5n/9nQ8yXGFfb6cPFQf70WhisDFzongiQQEzbwd
VRqdkqw9t1Vj3iKzRzM5yZMV2R8tHoFdp3c7dxi2bmibAamDOwwu0AcYKOMpkZhnxZ7EWpZ5o9/6
Oc8C3fItjZpzBWEMWXlMCgm9fmmxQPb1ju5Geeh9JNgm5LorhM+nFIHspYKheaciVlCmPaIfzQcH
4eqWi0ATg3kRl6L9YCZ40EonZoV9T3NRBDap6avORhtp0IpVRWyiEiTmIZs4xGV596BU9qoxpfEw
FPHJ0I1O0+mzUZzc7bp4mhAYATYnt3AymMgQHInDOgBAGx7SWj+mWrWuakvfNmgRU1/GgQ3/jO3J
PeBxg+jbRUNA7wBcrnuJBzaR9JmYJwQPFnbqXu/vtIWFA1fLZU0s16q9sS2UucTuyE09Pta1ZQVQ
hKN1RzSX53dPqdFBRBpEjw5YIo6osbNjBpqvKJuIGisuwhnslTFNaZDq3Ws8ZPdN1quAKds5lH66
7wSatKkeOFTn/TH8AaIs3BUEB0KUmEuEQgmJeL716FozpMWedM/0IRqMcctyu5h8jIrq2iI/Zeh2
YvIe4co/ZDYmPoIoEMD2zDOjjofS4zPXhpqpgQnNQeSI+uZycfnjDjhFs42W0CUXViYnzqkgl12Y
mBb9I4wDDIG1eqOp6kcPh+m+pPLsEY/3ePz3/ayDZ9aZWzsTBSRJWDS48Kyn+cWiX0eA2ghNnkTZ
zNWemf5TvNW+v4ZruWlygm6hIdtY7HSNZpqeELMH+Kym7F85dp/gCKnW0UiLpBi5al7SXbGlkNMT
lZ+J3zF9pXs2eeB6kQWu0ebhDtKoOADQqZ2RIKvoi62NCW1Fs3sIMMqrtW0Y6RYAB4UVbSPU1uj6
KfMNyB90d3F7kZmAfkIfna2bGer06w8FHyPIipKeFf7pVZUw6aoa667t0/44J+rA8V/Rh6W8xcy+
lX703tXASUz8MCszlxjC3jMrrD8iNzwyDr40o8RHXXavCAiy5ai563zyz0beh2FlH62hgTeh2N/m
fiZ2Ksk6oJtvSUQXpPWnW4ZgOz2S9VaoYuH7mcCg5EDXQx2VU9hHB21D5WVQQcCCQUbn3YbnqW/9
h6EPv93JCVK60ivfypxAF74NSvRDNUi3nVxXOwx2FF+OGrH4zE23Q07GKp0wp1JESGOaRCQrex5+
mL4KFsFoxWcob9AOInNYZ5rgFOFzj6Tz/VwWC3W82OkE98H+RdfTED+66hKEkoWgHGwqvpxkx0pJ
1zgbOSiYHkfromzMLcswHSGbnsDIhCsTKIiF/tb1ykVi03xi6LqDbq7RNmgfhpiglrGLXrQaOGYi
gEHTitL68CcfLTzXTEP5mhAETkQ6Botufkj0QdAbFHhm44LeKSQw9nxwarrxrIZW4yQ2/3QlqD6E
8ZjYDPuiZP6QOS6d+q5aT3kZbWnQrzRO0+tshDBZYgqV7utsvgL8/YB4zW9ZxzQAmNusTOlf3JTx
AWMBAlGUCkapzmbNDiN6AJd1WTATlS8w4Vs/oTN2G8fDK1HBzbpKiAuFTh76+K7Gyf/qKOdWeiIB
KMfPmKY91/vlvH3vy1iBtSTtWGg7VsmZxBMDkqaz7TsnmJC4jMI8laRNNrMMsmmAQRm/hBqdW9nx
JnNbko4486U9RIIWSngTgXDYaPnwXtGnWVXq1rNoYxUSgQGQDwczgGIagJgI68LFXqgRHT9eKUHg
U5KudSnPUdOw0dBEpULYZ5XaYFmhGTUkxyTSYFTQVOo1a5t4zbPjPzm1jZcUOZRJM6uf2bl14JvE
rkOKCTpXB3eruw5NBP1QRuqmcO2XfPZucnDo9PfXpQ6vjjiLpJnvq8E7LwMhMhFXjoamNKcU2nSa
fDMd4yXMkoKZlDdsEqvZACZkm9GxSBty1fiBY1RLeO2GqBSQqFpzM2ZMmJmEpfO0HfQW4ghKcOFF
H4kL01jD6aSN6uIjlc4dtQV0u/AEtMdUR2ZWjUtzZcK1hbH2kHbhXqZukFoAPd3xnKAjYfJGaLJh
fbbmfV4U59aoTyRRcoC89fj5sSUDI9eJ3LOtbUYeEuKai4lOKJ6KQ+4mhBfP+M9JigyqzmD2R9/T
T3llL8e9MS56GyAH6DbyA2B6gHRG/lb74am2Qn8zbTj1rjv6m2wpPNYIYDmXmvbzrBZAyQ9LD621
PyCcDS2M3j0IERMYc77MMyvVMtGiwla6QWms79VMPc2eePA7Z5eF9L/0MlynaX/bp811cOMnHZMj
1pMKNYOGvLu4M+H9sKxHp57k5LYc72ATZovGRa640xkUkc0lW/iHMFkUXMM1bkdgKdVt3TlU9Fr7
njR9emlnQk2g+BGeJUYJhjN8H4WSOKusG+Yu5WPHuwmmqEk3M77szvC642hzehobrzsoPYHKrpgE
See5rLz5aM3DNk388DA71kdhJSaEcYGDoWuO4L+pjTredQkSx7XzM2y0Yc02tUwtMeQ9dow2xBhR
YCVU/sW+ZhLMp9vQkxXlzWwwoezGXVRwIJ2i8UOSlEPZNRubom5Kzivo07fktqETDnEcYqgygwjp
y1qpw+i8EN8c7a1xqI7W1NN3JFRycQQ/KRxeQd0b2VMb6+9EZplrYgK6HfQixAiuSnCpeI8VlJvZ
SBISkvEDu9lEXGCZaTiVDGxGhBNtpjbE/uHLixi/qsIQDwa2EeQBM+FcDK+M0XEgNWGDA84Xbmzk
k+kMnbsdkwtI5P1kpvf47+xNCOFlg+yIxtyASKG6RfIEwahPzQ9P9CUhGfrVj+wSi1ODZk3eSuq+
G3dTJDrpCLTKaHs1ya4yqcENDOHIC3uKx3aSN0RNDimgpJyBBK3F5BDO0Y7CWAsIGXhkVK1dO7At
TiWx5gyzg1ovWUk7Na6FjxrV4lOpJ1Kus5wlBg9Io+b2DOaXZM8UaX37QMxXdyMjisOakXuawUNC
54PMsehHmg+1sXOyOT/h/eZg4LT5cfE9oRSHIqG8beny3GmGoY7gXwZ6bEjlCSJRmCCQMJXf8O6P
0HFgfU/Jxxh7n65IgBBSPNGef7D1PsBUsRb9kK0KrDn7yPDODQ6L2jd3aCOomSKEL7pxGNiQGFo/
SYc2Un0ql7pfAgRzbnp9xkDrPPczgrYcpkh1r9noClAJ2JcxprE6Me1wk24t6XntRCmijRVHuBFe
BgsBX+aCKwNodi+zKvilTh0ToeM9oqsqkvxHkxoH4DXnqC3KQ9VD5IRC9WXWs72tahdsrJEwvSj6
GAdyv0bTjpOkbVlEcKUR12HdwlwiVh30eG0yT7DheGwsFtQATDK2s1R+T1lNRRoXQGAsBHgpbKe5
2Wsw5gPHxvtc68CpQ+sDXry7tykgV07cciBEz/BkpzxwRgfo2Jqi16jvX2zFxLXLxns3TbZV7icB
Q1yO3jjLtrqRMuLnYF25lncFEgaEnnbwAS/rWjAvyDNzJg+lpYZ06p8kRld7ratx3S59l5YtNLWy
w/8XVf05+ZSVqr7b/1z0+p9VPckkitv//s8/fBV8VZcfxZf6/S/94d+o//717eirWgTvf/hiW7Y8
VXfdF9kVXxBG//7z//E3/2+/+Y/on8ep/vqv//jxs0jKTaKw7Hy2f5DSw+ADKvg/Qw1fvlT7v1Zf
ZfQj/5N/9w+2of43fdHfC9MXCz7QRwP/D7ah/TcsGaYnnF/MQ/efsoLcv5kcHXRaf7aPUtbi3yj6
mfF//Ye5BAzphukxr/I8FPXm/xPacBHY/xPYUABXxDBAXpBtAmBE2s/3/8mAyiKFPg+qRcBg5A06
3tkV+iPzhj3pXe+aYk+LqGXN6aIxJF2N1UPV6ME/fWR/4oK1l8yG394DREVTuHAWOeSL3zIdUqBq
lq/7biBNtCO17X+77Oml8Hrq57Lc+J/9EGorRQOd1d7ZKURgyBzGqR82BIUS5Np4+8myt5oJWZHm
A4zmaElGjmd7DciZysSzDkQHGFSS7u1U5982FJO1DdO9tRCDyBb5RYxzsSafriHSYXb4tuCIWBr+
Qg0M8/Us+aOkDR4OJ8ssxy24DF5GAk2qsFZrJLTuyMG8CrDzcLJRPk4HLi3nRaF9/PUHZvyR5e8u
F03QoveEbpumb7u/uSZ8pThGThQtdige5/4mxku5oeOj419bVaXYTxoIIc7NC6KVtd+LMFMNvH+T
/Y1lG56un+/bmsGYnrz/mze3oDB/v5oW7Txd5+SKPue3N5d5jROOacexSO9Il67pupVs+2b8aQze
o01dvAZb3jNWVkfmSgTYRNrjX7+H32idvz4fPiDytCwfm7ePt+UPNzV3RgqowAusyt7DkXsZc4qB
XuovQmbXIcFIl+gIRrus+DvXlQWMBeZP7uU/uTI2UUgWN7NtksP12+MkTWnoY+r5wF84IOsFDXY1
vowepoohb2AjExr6178ri8TvH7fPauD7vqPz+Jq/PTxmCBZ6sEM3sOGyUNRO6FPz7r4vkr9bq/7H
X+1PPlTfIMEM3iqyVcf57YVsbAZ/f0pdL/8ssQ8UWvrdcvdh1P+ZWeU1qdmEzdu//vWMP1kcgLgu
6yZgJd3Wf3vZscOo4ipOy1rhfhrgA/MpP0ZT/eQb9msnPbRycJhnBggjYQZ//eL/Yk/iQfNNw8Ou
wRoprAU++883UmJ4YpZu5AYipk+ntT7tdAo0z3QwEDpDeBwUEQ9LkAH0xX5MdHztdRJI/aSrpyQx
SJbKvF1kiodUy+ZNnI0vvdFgTyasJvj19xvCgKkiIZanmQf001wJrUOAPpLm6osDp7YmSHsozLFv
0UsBdsWxnrpRoJPtE3IpZ+x/sHNeyAcwt7UjPtyivmjCQBvSUjI5BqreybDWhHRUNyEmmwRXxj7y
cfoy5O5YIJBQhfgw7QmWia5jjsXE9FHl1rQKp7zfTM18HQ1If5My43UEVdCe6mJHC5M0KAv1LlZX
6KIgkiLOKWQS8UjHmF7opNbMGlwDzZ3xioOnQ5mNmznHxvhvrtNiY/uXhwCXG5upLpaMoN+u01Am
5oCCzA0iJ/vWqIBXaYPIJ7JvitHZw5O8Op3z5k0ZE438G4RMMI7jXlQInLLq2vn5Cbf31SwYY4wO
s98GrNMQ0Sf8ImjnuwH+ikKBAAdXrZoQ5i2m2vXcL0MPUzD+nHA1u+X1r2++P73zffZ34S90FI6b
f7z5kIQIwIR4ruamOhpEFfQ9jT9HdrfNnF18uUqmkOVeGMDygBD+9asvP/yPqzh2PA4eLEie7fzL
nR/XsYKAgKlMVM0jFKyr5mfXpnYeJam9CEbPcR2pf7N4so5Yf/KytEd10+Ks5JJg+MffuSkMS3NN
xQMHFpy+vDqXCIB5I/pab4p36Q8vWOdZTBPEi9nCWp80FyU6ymi6FhdCDskfjNOgmjDJW110Nohi
18qTTorfCkggwTYRW7ODgsOCvKYsr1oBt2nWNaIfa+zHQBNNvCbqnhaOY18QZWdAgNDBDKUFp6Z8
ZKS6yXpa2rAHIXoyZ8Pw18Hir1AaNpSWulfTg0sJWh8FbhzIWbX2aDn24zyrIO2S76KH1CtizGFA
dO9tMt6LlKqkLsaXuSmhNah7p/U/EwC7YNQ/U22vYSqyNWg/HSuES90CVmY1+ji+RKUC3WphOSMn
KSX2j+p11qpth5R7JQqIl7Wk1Qglajn1kGezMiRmMzGQyePACmpdUyDSZ9NQtEZwKH5g5sg2CK1P
pUlIZDSgPuOUc9cMzstykpFEBq6lzN+LCOJd6S9zwejFXGbQNKMvOcEZcI5/VIr/YJTNe1XDGcv6
e0ble88mKHdGsG+NX0iNMYm5Rr/GWchBSjLCxM2uhlWmYQAjS3URVg8gHWELmnHxjhs/3U1Yn3ud
YjaEqy+2lepfYDHQwCMYqy2rb8jaTDzL/JuM8h2q2203EkTW7mHy0dPIi8857R585PnKmGmOTOO9
U/FqMuRFppHhQUvvwRL5c2dza+XteTBpxmOW/5579LTAMa2EgMrav1h+OWP0Gk+dLXGZgZhelwlQ
qWQyFwHaYziynpjOZgA7jIFHbiY5epuOwy/6GO01S6N9hGmdDZvXF5JbqQjbwCQKCemi+8NoiIQo
OZIyqm8/lFbtWJhxgoQ64tHapnZ/HFVLKNaYgtxDKlMLEpwRNK6kBSs2dB8tvLdrMokkvoHsU7np
c6F8XEyiuo6tyTXQx4EbkH/R5h3XePqpYTWrFQ1wUNgjhBTSdZthM9cI3wSSl6bkOnmNf0XfBUpo
qNAw0RHLTVnhOYfYHfEoVDa5CaEHVaIh7YfRofPCQppsW76kKd6djZPd0yE2YFv7WWttdVt8xUXr
MyBm30CgsKCztZsKq1mAs/YtY9/i2cMUYJT4OLDBhr29SlGO7pvKpwtDDgVDzuhpuWNoo60tAMeM
WdyXarARldClXYedjspRK25cTScfmNhyXF7NJqkZxOsUbtiM2xfdQKg4uLMAKMFcwU/Wqtd2mTQS
IGqavQZiTMi66dcL0fMncO4aGaplE3jmmyunzm60dNyYueavYid2d8myo7KC07ogSHQoOIZb/YFs
Gi97GBrxoWIoIS0MsZWN7tqgjZCWtBOp4ilHbO9L4K1sJaWLnht3OI/6dV7w5BhJuUDh0j2xexAT
RqaknAd45BF16HV9dVpO+WRG8momRwqkK3vDFTsiYkr+rZHskTShAzfoD2qohkfUJ2RFr2qtfk4c
AA1M0HEK1M1V9xqdRzH9LriR43J4QZsEdRynQ85HlOnFtYdVrEV6tllKtIGGWdja+UoSPwI/Oi+B
JfXxfHANS61spxw2dcnxF/nmumnbAQhqu6907aXIFBaTER4BbyPllzbrmmJr2VsLrWcBKqlk8qK+
cXggnZDed2G8yi4H2TxrHzAZuAMHDkyVPwB9sQjR4r12Npp6m3EGsn30JO2E0CJFkDkU7a6RxrlL
MTwNhnwmBbAJZnpKVjW9WOPiPI0YEKApDfrOCqigEOlE1a9BQodFiulF3XO9AaVg6am+fdnZzHda
pok9PX3dqb1NNWG78JHeS8meEoJZgFhavjv9uNJttHumKBpAthiCAbxiejM2BN839Hz3pUdLW0vN
R2DdpElxXBuWVUrxR+TzgSRe+okFw98OPsMG0kTtKv+sfaqZAfzryuzq3a+bhI2JFMJQIPbS92Et
gk6fbhHXBujByTPpe29jVumdO07QvaMp2faOdQEavpOi2WpGcRI+c1v/YM7iQvf+6oRstiGHLA4/
JHE240a39EuZdAcQFtBtELyljG0TVtOOjEmcQw0QNvfZp6HeM0Cc/PxWHwzjDFyjWE2NIenREWUT
VR3ionF60HJWB6OuF8kOrmOiHvDXj8ZLia2aEXvxk7BxFPrlj8mKUbDncs+YhIhTxKqaiRHUMasf
pc8N1KItI5xLHUFNAGPB+GoZxZUjxXl2+8+haTTGuMbZHLQXPfOI3nR6UJ33UJlMlGxsmYPZ/MB3
9FAQzoIxne4cswCPmSIov+I6NsyYGijxK52RsS7SncA0vHa4mju8RlE3NhsFORLOySKLiDZjpr93
GUvIry0WLS4ZQ83MBWxAsHi+C6q13Kt8ZCZU02auop1W/tLWpKz5AgZcGd8yj89ucnMA9exx0llW
dFcL7XVvcIu1eNXbzgLJApd7XWuDsZu1/pSR9Tos8Dc7hucWZvlJzJdKx5DXMFw3AAzjUltsZb48
TUO7+fsJBqzlto58c43TEoF2JY+IDB/EkjhnTwOTAvWa9nwUacLvYVsPOZqjVV2EuMZxgW1E0t0i
bb6ZC8V0FpjdzlmE3wS53oyCH91V4ResqXuiVL8jC9xrnbLSenX7AoZ31Tji1shRJmX8PHTaIRPI
AuBdRX2DIyXnNFM8yEo72SL6AUzdvfKK4YB7MbT0TVIamH+B/XJ7ob7xcKADsQVixczSbus4MBEd
ePXFq60X5sXNJpWdWudRsR9A29yDIH9sE0fAdkEXhUrx4NaVfrVatJAcp6Kgacg30BIDZpeQkGa8
8aOXTFAGw2M6gIOBrKL/zdF5LTeOZEH0ixABVzCvJAF6iZRvvSC6ZeBNwRbw9XMwDzsxa2JHTRGF
W3kzT8q90WIjcvL8vRnRrrSKpbuTEAAx5uIABo3YMvaVOss/mwfQUVOo1fObGJkZ/xfXdLC9287u
14tkzGM29XuqcR65s+29SRNnWVcfhtSyG46Kh8J+T5CkTtgssAFI2O2UtqUToRUiBHm4KPlQGDKh
uvSUO+nzYiQmH0SiH2wzO3Jlnk+Z6V2p+AQMSuqcZHz/aMKTqKI6OfKbXnY9c3PoKie0jHHej1Lv
we8hCM55P3Bd4jBnHTE7eeAmxTHFJ8NZR3BqqDxzT1i+YPZqUOchcrl28Q3J26enrSz2ecZGUw7v
Ofou5eHQrdTDiBpDWeCNJ27vV/0Qtvm0n4B1GZFxW6Le2PFL+MHnF3SzuwkRVhqKOrVT0sw3tvHv
Q60fc2/RgNyzve2wzWI5DZlaxmNc0KbKYmdnm0aJu7pl3HJHLH54JFD8771d3RJcX4yuOUV94n2x
lnMjrJ8oXWXCKy4vylRIuu8iv7vNTDYqgYvEOmtyQMv7/ZATY6sIx/Oji4yowrBKbpEPS6eWR/pb
CHCb7ep57h+FZFiiHC8glk4B6rmHat9xm4L4xdWuzlkYtokFdhTeTyBJIpYtVeJjcrHajKgDq0qW
/d7LVMzOtsgwFxJeNrtY0cRl0SGzvLVe71yB7Ods7ieKjGAKmNOV8s0Dy1GOLZtScpgfJRDvQPfn
fldjsdcy8eZwscbVbLym3M5tb/63ZA4znYEb0hubdguE6DJM8Dicl96xoqOT2iREYrSAkm48UC19
XjZhVfTnxFpkgEeVOhaWOGXyr+jpz9M7H1gIuC4aTfDuttrFwtTYx9rNoo1ra+gcoXa9nODVvOk1
Nw835lNa0nCR+ArsJdkkKzvMHd7o8x13lugwhUj+Y77uJOhX4qeWpOcoNui+SIEdCEO/Lvqu+vZU
AznCxBoyymNlZvcJej4LctieI3DsgtyTGOxz0x8nF8aERQqK8bS9LY66zB2MgLjTXmaC3FyJ1UYT
hOL9xgQFNWH1NaPLyAG5tXwLs4QMfG0SF9QqqOr2cjZlfaQQWTJiP7NrxWacRHd3TLHsnd1oRM7u
nhtpkh/wiFFPw+cUW/hVKjdsGxBuq0VwNjD4eSMLS1blEYFEoFmkz2T5pWntJUmxvU/Vk+etU1K/
MFyJ5K+BeS6QfiJphcmeuRAEGERF6LPaz5OUQ4soDrfecu/3mNX9dCAURe/Vxlp9B1gOj6Zinyqa
bGc22B8cM6UhRPJOyAZYNU1aBuPEEsz06xdid8+24d2FNLVA9CsCYMAEbpMXlzBiYHKSp9IwX8Q4
5Pz47vrGc7YCSKxsYMa6wNj9ECMICJ42BCmcotylnLBqoeBF8fgjHOgkrsaIs3TAzTB5RjwcyPBN
5LD8TV4HQ4TTemX11XKvsKC2eYt5xHSvLHSpShNUzLUxpQvelcrOwUZ8S21o8MZMaJIuCawMcdgb
08c8HDAr1hmNj+2AhVIRfNhgMYuJJ/yLDLxmbKTW/4KGZNCtFNqGRumyW9a8PYmQmbmOa1gSJQRZ
Rv6u1g5L+tjFVA/5bXwc02Wbcq3f5CgAWV2ufsL+rkVEB9U/tVrLOEiQKFrMHUzuscYN3+zm74Z1
NK7/AVMNjZMg8yo3oH52V60ulQi/e2/rE7/IYa8tFBx5+XQZtV0ja+64i/Vt10kfWH314Y5kIOfk
XNAkyDHH5pW5vKrKb8M/9s2Ub0eVXPSs+RPl83bN8usIDcT7mjNthwP2EYZlkRKBKvlamXkcwZF/
Y1lLKlUP2a1vjHL+sRWNBiXlPZntPkm7+mbZs7dG40W5SY9BuP3IXO2fTKZ96QxHr8Z3kSFNYq8g
2Bdx4QQmvRm75NlfokfJ6N62esQNCrdWw8+18/19oai6SDNJqTOGBj4jK2uhQPO4YlOyJdk3x6fm
WZn7Hvx5tOBWTrjYN256s9kQ9ZGK9lPF/SifD45WRruW5meespE/BMgiQo1k2EEtpPMvTay43q0x
yAXQTBjfJ27L5DFwTZEs6sugRRvoTdVg/c/qg0rY+rXEOYDNHRdMXEw+rUl563wtoAZiNo/zjWwF
8cscG71rHnle3svGLA7MAXeXShIJt72fWBPI9uImtsOjF/OutKFQrFA/H71ptf71PZIEbmevOtTd
dI9T/R4B8yLJII90hz22MDqU0z9mctrGfvaRyeHVSDTIVIfGU7c+GTFv4FTE0pK9Wwut23x97Fqc
+5rkssvCfNW1tq5t/J0yXKN5XKCGzeVXhKGtJsiDDVJ9DQnte9Azp9zmtTt8sTuAY2TwNPXtlxTZ
vuch3nZOStHJQpB3duzDJLiTJ0Z5BYud7TpKpJE0Bopeloz1f1v+I1u/deqFjvqp/qFgOA19wsPB
CkiEr8mNN+XO73U5OKiiu3Z2ts8VAoFHL8SWiqCPvvSfvEX3aDIR3CgI1TSmiy1EYG/+v37XxWM1
Oc271fxh2UCruylwxlTxF5Y5rM42LlIDA0iXTBvHoRq+ccIU1Gylk8WK00QxQIuTcgvYJyunSgpM
pOVofw0tJ5OD6yr1ix0pBv9kNQ4WwpQkbSWXY9eVj74NRIohb4OWFzSud1UO9qW0v2eGRqBaavfE
7T/9L/CHfFgLPlHKgqLha3gyCrCYc8z53lY2bL+cRmXYOx18JuBhGPbF5BPLtaoHv69ukYExmCK0
S9zadwmBqHrVqzbsdapaSq2g5SP2eNmSnjUkjkyHc0doKZpkvXwMRX6nX8UOLNf6TJd6X1ULKJ0R
cIoy/5qd7lAWVR1ntyJPUtPJMHd1kNDMm5UmZNlenAm8axSn+ndJeFNCAqK2K7rj4Bk3DS2ee2tO
P0DDO3uI6Om213X86R9RVBOTRFnQ2CCxxryOZj6feIcEmWOlWxijI6Nk9FP0gheD33BxJpplDnp8
rJ/i2rpqMxugOl8D2LgQ0zaFtlD5L56qxQUvHh6OWT+YgdJ5CSaLB9in45/YG8yzLKX3i+vaJKXp
ZUkYmkdlYWDT1J0CT2eDA/zBwchIx92LRJy8+/yjBzFpoe5SloE6SlaDOiS7qECZyBVFgGGxMXjK
Jo83ppoUMYkMBtIKQ+aYSyo031hkn5HX28e86na6JCiF5/U8ZLq9g6hdB4UqXglaZYmdhhpJggC7
6mrDdSSXkZyjQVFKyRKYTKbu/bq5DtqJvH3XeF/Uqak3LOVq43DMBx7K42YcAa52cVmHmY3HGh3m
KrVFHusi/iytTAQZl+VSM5eLqchetTYL4giwJkHieWcPRrMrogWqnK5fhDvMZ+Z679i5PUXT1V9W
QQdRgXWV07gx9GQ4FLqXbnNk+aOEBry1Fy0GcLAZZ4o15tJut0J3j1wk0BVipNpsnvkH6KkO6yn2
aK1zP2O9W2XIilhcS/k5l2g8zZgiDoOyvlN6bg+dJa6W3j9oFIxp1IXq0IMJIIaZ60XBUj3iO38Y
y5LGsIyWt7qLJCWDMePJVB7stuEgzUn2OVX6xe8RZbN416MBrVg0zgYKyi4vhLvFWfbdsfWYbHDn
yQiejk8HA1ZQ2/BFrfzE9trdlrVO3p+On/1gmddiOhtjRMA06nBaemFd969m3LYnV7mrr7HF9zuV
6wi9bwcy9bJzGkgn8kgK42mhnQKrtK5QglzmXPfp/4Fg6ccXvRv0E9+bX8ifTLAtWwd0KxYG5YAK
I8IS1PqOeJe7sbv+YuZg3mqQDX6iP1mQ5KYShmhEpfW27JAxZiJ+cQsPJhefoOXnQ2z9/Z9rk/gk
Xs0yCqh4hd2HzN8a9GSvdz/NqP8MTv+RUTpVRRS6pF1+mdz2gzjPa6YLKufTcser5EP5HEgdJKFt
FFU1SbSa9sg+5u2Kf0647DurWssDkxcIeukzkfDXBrfrzOvyqKrcxm03PE3Kxt825O/Kqfpgdii6
SypsulpAdooc6jKae8GACqGPBSCLjEgLcV7+4hSLz0jeF4fHIWRZkm9hEP9Mc/xCAIogRvqUxBC7
/AZfULdNIYeRgetpx8iTfyzTQ1XiN6HWUdvUPdoXboY8GIrseSrQ+6iBl5s0q/4AEPuO9JTKkF4z
ApyvV1mfRxNb8MxEeKhsxM6qpRuY1eVf6XavhqkTWQOWgAYdhz5Zwbl1ZsIoMb5wvo6d96nEI7XG
25rPnu6K5CDt/nVZfB0eQIMfHO4YtSNbTfMYOGxxpJtt5sbf/qQtDxyUzypggcXk2PPnrjOHxIhj
ha0+34o0D2J9aYlXqBWUwD224PydHG4cnvdMlvkRBMyNojGaO2rSwbk36sel5cqGSR6gj9Wdot4i
Gm3U22jRniwTIoDlgXfLqiqIKRqY2QMPxJN36Be3JPGmfZcxHfFwfBUYOp8qRqhZZgSjukYL+3L1
vGKVxj3+Xhr/t3TzJ2x/6yEKdZBTu9b7l8tshOXFUy2JdEBUsP+B01ntrXu+52Q8U5fsRMc8N7Nr
gcAEmc98X0q10CMk6MaW5QPxts3ijVRo6uirvmg+BiaAo5zMR0T4cKKRAucpLKgM9tvWU6aOGdZQ
SKPRe4uZbiVhLDsnW/5oOTH/uKeVhN8aqqABBim+WaNfoTMm/hkzgdxqi+ViqI+2Wq1WCZ1XrIor
gjEzGzb/o3j2TT8+84S+uGPxyov3n7BtgDUWR6BH6eUmqR1xjKcWKilG5qHn9C6QYpGFgH816lWX
DQYpMHQEaKhsNnGUF4yCra2GgySqv8/Mdi+yl9qd7A+cl7xjSXR25NrDvCs+Td36x6pGsd4hwmL5
8RuwzGffjx/bhO4J2kOCLBpRIiWJ4Squ9oawX0BUmcD+f31/fG1cTW36BsVeCWhysD4DOTi/mW2Q
Xgcyv6MV7HOyc4EKUARuyWI0oakH8AIvjGjTsnYLuHmynOvwcML/QDsV3q5dWLXOFOrychrUoTmZ
wAMZwME2xMUavVigeiTFiNmjJuUw17fRgfc0T9AkRroPobxUFG5Ol7RA5sX7cCrEjOYQUW1Bufb+
y2ZIDrm+Zqwv6KTRpw+0eULq6Uk4RGS9yb/ShXtMVYJG4nBD83tp7XXZfdkEDnbKzTpegiSH8iaD
ouABYoXCPBdR4Df5fK2oxuX1g2y8yPeIM3DvISa1WhEKYw4p4mLrNSCnVG2ehYzlwURi1sGjvqOs
TA8Jbe4Ml0hUlziQ/qkN6syRwlyYPAOR82L8J5L0jt243CGba0HKyruIzPxq5OZDX9J1asK/yKX5
QqUUBi/09oe4WJDE149V6Nq2jv3vrsbAXjovzjSGTcI5BqXqnfjmfOwMGBHSKaA/34eECRwPtLog
pHK+WqBQCOZDw3fCZOJ3OEXTcRxLupu68bdqyEZnCUHSwqdd3KvqVxvcnVb120VYY4hIMZPCIISA
Ik0PT65zT3bke2WJr3lQ7zImqieH6o30r7bpwdHyYs4Dlli3fORmmbiwn/qBN3fjmGpLi+B1XF99
GVVnkEq/PMJsATxSL6nuhsmVwkXQYvqjTkvOIaMZG55+3iT6+NJnMFb8dnnqKgRDB4uLMbdUpiDM
ExasuJsgLMZ50Kw/o93WCEeJowEvt1+EAF66uETsE/HWj2JXZYSkWqJeSAAXEtcsEM59yWrfirpP
YYtvhqkBbtb4FhnzG9dO2hs83OmexhrRA2BlZ3+NkuqFJHq3y9hkmhePRApO5VzvSyYMYuK8zkir
IgA23V4uj7NSx8no9G3rph8e9WwQAzaLxKBpVMVxSGj6w0CF7rnkIQscH9VcDlxiFvtv0dcvTc0f
ODGX1yg2H71IAyVc2P9SGandqLOvI0v9DVB3tS7nt9lvPqcU7Ig3vIPyISTmEQVcnL3q9NO8aPth
FDAZHPcDyBnOZjYBYJk3umVeEmmCGrTq0M7874Q8oDuw1xcZL/0lHrjHQgdjMyBxOrgQdTX7tajR
ALuGuZoOGXYBlfzQe/ruLRyeYkZUrzTvU4+mXdvNnyUJIF62+Buwc6QZCbrZ9Lh7Ftl3GQ3XzK1C
2HoHHAWPlbV8ytHx+QqXJ0VtM6HZ1ACg9tD6uOW4xtlBqXVnVdGUkGHY2EEDoJiBABYqAAkrTWy0
BnNlWVjtUQwTf4yeOpuIwlDJiCYzbAteSgd4xyLSNfXpsBr/YiG0YPZjayuB6XfAAUCqcxVN5796
/Nh0FILPiORSs48aAHU8AjCFBIvb8pdIWXo0Kg0AH75cpjm89jkRlCwtsFQBc0F1askEF8mXk5m4
HlreFdXgkJeSBDlthXQ+B/HYL6GkJIQvBtvLRK9ehc752SlIRGNV/jhOtC3daghaqFbBmLLP7NcE
4IKeu2UDwyasp0Ok9U6uDfq4AwaoFtgFOX+30UtlbCJu7NgttmpwL23GkqaWvLYbpqt8NNbi8geH
jqd28M9qMO9NFhYZezxBNwBY6DvLHOosYDCSv4L71howISW//TS6Jw2CrP1AqcnRFC9KOO8sg8Yw
jkuikizptjQ1jltTnToM9OS+1TnWCcGVgNBc4zCwLg2iHL8LjpNN1/OAUOu0i6rqXwKypV3ZLX62
vKMQvk7MTNcJFjeQam7QOY90vTNH+553vXoe1J85Ietfj93NmZHABZSYPo9KypAL55C22gOcos+R
YrBTaTxq0nefW2SIpEt+wTWmu5wGKiDmCQCJFzLL04neKowaDndD/hURLi5jEdjCpttAtgHK2s5N
ptdKFzlnEMO2qZ51vTj7zvhoADWHOldAMdf5hMUhdd4KgpJbEGzk9pnTo3Wh1er1hnrdKpQaDiUc
SMXeiHJiKjDwQKpm26JIefb0rNi4/ST2VHt61sgIXqnXJIq1TcOXhnSNyxyaF6yACMgtPU4HDa4z
p+S874b6CvMlh+ckf4DnME8OZLsy6u82S1NuMqJ3BF0ezGFkGYjI00te+0lbhp3UKKktarEx5/hY
AeHKR64gJkIObLwuBLD4ok+i3znV+CYzN71QOJTuesWKQO2BHp0peATjJb/M2GtJuvqwhNT0musT
xpqWS4/vHlyzPjZlfyHkCoRy6tVmpC2Qx6h6g7h0jyMsnJZLKLH3el5C+N7/z9RV1q8m16/mMj/j
7f3B5GdxMDRe0KsJtb55pQXMCHMrJRetsGpAEiqM5IUuK57FnJ3dQCUa/oXycxl4FTlp9BbFyMm1
fjaFek7dbNnnZPaJN7Ybj5agrdUKDFdRSEy2PqTNKYucN8izm3Lm6IqiTyh5SNdrjJuMeRGmUHPi
wX1sDfOtyAgojwWvmjyyAOVnAl3WT8FbDRFpRXSBPOZoiCSId0AKTE27tb92a1l8/1yGGTo8C2+T
UxTBYyL4Pmrdc47Gjfa67gqWp8Jk5WDm9iX2sc6YdF1XI1Taia3tzje10O6TB7Pj/9eC+rfNKrwZ
BnVcDd/43NPSnaG5v1WOuzK1mi3EaqoWNfgsGRYCs/fqrSpxkWV2m+x5vTxVVkz01qO2UfKzTwQb
DdkBC+VLCyKZa4wbYHj/KLX4qXTqdzJujBKTwda3GMttNDvooXbjM3mf/SyRJyoONfTKWQt8dwwh
1l/YbsE/S/ozThOuJ0AwSicebr9tRQyKiyKugDrAHko1CwnrQEf9y1ioQ53hJbaiQawRLF3r8nVH
hsQ10dQeLbOwA1HPcAQBAefOPn74LJMBVF9qM/tuSzc/uxZEM7WP+uTuDtXd4tUtJKSRinPSlPBG
XdoHSrdUCNkq3RVUprIxgLbSgxccbXhGconeatFBWMbtq9uotgQRfkvR7Zu5vPUqeVWdTeJdeHJX
yWs+EPhMrW2v7fTqPOBk2XpLuxYLLO0m93gF2yDvkTXOSLS/+gLzwOnMB0avvTaDeeEFmwKtT+BC
j8iblLQQK/JXKIU/kifHiTrp7Fmb5jT3p6UoP6k3qQEM1H9TourE8chF6nQfLd18G3TjqVnxYWsN
VKpBAkPnntzx3IomCRN9nQ05jQv4MWyPZ/Q4cqzwRpMKNJ4WTlEFaEmmfGcqc+3LVM/LPP0FGlPi
X8FJEjX9rSnbO8m+9yH29yXoaMTGkWvpWAWeYTwulEWWRQfhVzg3hcSzQW/cmNFqCIKCUcS4EMwx
StlHsHSxFqvFrH2i6QqNIjcwv4mJMkuyY/zhCMx6PvPYWolJid2umIpjiR4JBaX4dqeWzy5R9FM0
8VNbAtEoR4020uIPQhZbyu4Ko+1vXrDJMiQki55NN6E0caal4AfEw5lb6t/Ia6515u8M+HKaySvX
dRjyPWo6E/+o5Os0zWdXb9gziwrEHEVMQ1ljbdvjj4DC1ffvAosT0Vj71yi1h0W3/7oM2nZ20xO9
P1OL9Ks4D7e9qr4G65+HqL3zWgtDNKRNZxiNQE02lz49jTBewMX3NfdjyCjxpqytbvESQdWRYzlx
41FHQzfggwxk2+9zy8W4BttVg1jCyU6PoQGiHvthvFs0awkFmN2p6ABCT9nfImN89HR8FK6j0Gnu
Dnz1k/HsoFuyOWd2nIYu7MD7iNaMX0xJLlDX/FvKchXsMqJhZhKABhuIgn92sRWGanEA6/mgb8Z/
Wk+GnY/xPMJTD+pI3DjFCk4/+02xf4Tchzhvcr/O4mE4yRnwvSXfi3mMAOUt73bR/DHp6cT22vlb
g8cp6xnyuyjepr515EPVLlmzZow82nNNQElmx9pJ4uf1pjGIo+KVwAvkoli9Gn7K/65V1FxNdyPT
zktvy5chRSVXfvnQalRaFsa54ugF4/CKfwfucZdzoaU5nMbK00yF3BHb2HOXQQjtbR5XTCmXFLVw
Y/ezftKW9w52PYbobV3edFLVYTbW6cWZoSb4nWvsPCGDlOXO0Khpnwzcr4k/PmSd9UM/2Y9icxkZ
eJorwIO1cYTZRD8rfRG+h281LstQ9hORam3BxuCsDoqo3muJFnatMdwBKD0ZHBZyINSZp6gfThda
hXvjtvehxizE2e6ftKo+lVH9hnbN4hYyR9049cWAxhYlxkklSCyLfKQFlskmmiLerFzz8Cby+cwf
NM4tW6Tq96TnZuEvTjCnWzFzm8ZzJAOrzh9ybt5121LKbGrXASEnLg6Jmri2+9/98NOUvvswZOmW
LNWTdLpLSxVWlFXP0CVWCgR5dOHzG6pAv4x+dB2FjXbGvnTsDbWPEzYZQ3rWqEJGdbCNoBpfUsl3
ZHTQl7rk6NrC3UxADBh44W/l7kCSFRduXll/qdZ04DrzetAThHvd+Qb7io7FIbzB6456AXqFOmjg
Yp14zLqFyyjiRId+B+DAVIGSZooNiEpbb1gfkK0Y5vwtUnRJmw4UqNLFniKdD6b+5hkFPp1b/zjX
6SoD6kfUJbll2yGOg4moESePSDLlGcRYHnJY6dS791S0gzwC35g+u0ZG1wFX4wL/+yFyuDOx8g4A
bbtsvGFxiISPrOAPd4oj9ZJM8nUpfOPi1S77oQbErOGZy9la/6IKtzzSGEZQxPavXj3418wcTjXo
2HM2Lb/EDtNj25Qj0H8i2IxhZwa36Wxr0xL4Ao4zMxi4WI86BI3s2otCT31kwwbKP7dXk2BAw/mN
zm+Yv+CczhVGojMox/ceAs4+o1r3kti1wrDVpFTYwVwSVnLXiz/LkGOT9iA8MqzueLUSOKayY5PS
/o470n6YITSv/o1vJ7pDdf7s4aGfnCIJoO/eY93nZtN+eQPHr64T9O1HlgVlRu69j7rLkhgIrTnA
Su5tRHcnzcOAfFxcQ21hdto7Pe/BzgprS3tYttV4hQR1PKQX2F/0eOX9MTHsG0YFN4j4NSC11i+Z
hgCKRG6D0Pah6r34HaczHwPlhODXy1mxE1RwiaFQ4IOv3hP9FnHZ2JXCs06IUzvNU9aaSvirDFZb
82jM2wXaqipxBuHHVZB/TN4rqX41M1qc7VE89TgT46p/MPQ/0Ha4rOumux0dMmZtzbkzNifostVO
x3K8bbnls0zg1VjryFdDXXzaDLppwgsZgz5dOx7m6WpOLmXkhG450JBWAMbWG7Ul8/ks8JNsQbA+
TUY08HNG+dlISdyQOoiJpffpXkGI4FDmRr3WI5gjUmcJJJzZe972Lv+sxGXt2Cqup0Pmv9KbAQFS
VP2xGLW98PCUmPb0NknogSk1cTCL3ZFxX2B2crjNmKXAWAqTzoKY53aF3FEJGFA/CZ+cKoHQgXy1
7YRusQvDnZ7kMT+RngLa/WMr3GYm81MFx5NXK/ZOFXXHlkTSthFHtM3ybAh5Ga1lOYlVc7Mt42JY
JSoo0HN3NXjBhwwq4WpBt0Rl6OJluTUR+02JOy9T/ETT4O+w6vmSt8CQz+Gcjv6ly2HHJAiR5nBI
Zv7kyWCVe5wxhzxP2AhF6rmbgMyUVYLH+jiaTBfdZG/RD6ejvXhwoIejxf4um5W2ExPxlMps7i3A
RtHSM1Rqbc+0mfP2W3QsQGy7bH96JWmGzuPklKZMFGE4XQmDEHifpncRd40sbCdKFvAJeFCK0lXy
6kQYsbze8EljjMo5JVV3QAZG4VEYcoiLZriEdEYxQvIst2CvUk9IWYGBlvUTsUGi5JdfrJkOd19N
JV8VAAcx9DZHcCrxjqRnzraroy6TL5HI8ppkS9gPM+BGk6tE2tpZ0Pb+kRoPzCHwCvZpPf1rB3vX
LOarbuRPGXuBvStQ/GRWr0d2caY1CB2vixkA7H9ZP+4yYRNto48Ji/FIQbDM7uQ9tit4Bl/Spz0J
xL97rvnET/ILbSMcfvgYI7t94v7CgGvDJdAqfOC2xSNmPkR2tV/gcWrcjUNjeeQqXgdt5doYpzhn
9SOCK44huwH1m+oXlKQLLbXcVDrgjg4AbczqxnFRX4liYSYbzpSOVEfu5s/U8LpYssEJ2zkDabM8
mTZVwSztsPtpbGbEfGN/H9h2uvaPPc6ELJkOqpPwilvnLqxtzDELzJoDTrNmEaDC0jtbKJhdnYJ5
EJ975bvQHo2VC4nUY6bZL21GlDJbLRRgjyxo9cuJmR49PtoMX59w0xBsMx6x7s1SPGOVbb3Birn6
XqTf9qaLuhqPzhvn+r4atHzrzG6ySwlI8hoNphSfY5LY7R4B6NHVxvdCJlASxvGUSuehhRRqJ0yB
hlx9uQtWSTqwSXErbGhc94O2oTzHbj/FQpkEu5RwIACGpPJb5iWsqdQUcFtRMKYO24XyiyMLdPy7
4KvCeV5jpsMh9lDE1yhRkntF6Dag43In+i2n5HedoKeCmyKG63ifCUxdEWwT2m6Y2odq72TMycui
PdS1+bFg5vdafz6M2DXIiLInYqcP7HTMKAbGXjSYxjEy6FfDb03iM4EXSsuVBVI0nyj9MEH7lOjt
8HrTV2GBUJrjR6NsupNp++85u0tlgTuLV47TAicLe+jG0luSqL0C0zZbHiGfH09HLRAdVnJ/+Wg7
9iLtitpyHBNmFVWNxIijU2RZT2af3gaD+Cnl3B/6aP74NnKL1WFqNeNSO1qW+zBHtuRLBGPR0DBS
tSjGPevPUfZ3+uymS1Ore593DbtIb7mVeF5vZpZ/9XgDT///O2+tp9AG0MHj/zNdjfl7sAUBP6zH
8Ik0vqON+zGT1jvlhJLugPuWAzBukKzrU7b4mKBrd84uscb1YQNxBoOf750g+CTXwQB4NLQwRJL0
0VklTZMY91ey+jR1OLh+Ac+k49rT6brCuubEe5I49mmkJPtKOANacfbZeUw7CEpVgcf9p9L7t2ko
9e/Y7RnTdPnE0U+1UT9RHWOxfBjWKhH6m9TdkA96HRWXQcYPDCKUb1Ay0FmN/2rTRSLWUhJ3/Uts
xtc076pz09LfMawlJrTtpsQrWHQtYOZTrz/DcwMI7+XsZtTzZPdEnlYcqQd+HdumsRtFWrBR07ww
Q9OBbItBrvZoenVXlbQtAOdZM8NFKjhUrKtdpm86vSw1JlfD+a7XvpYOX37RVghvKwyVShe3S4zt
VNMYD6skCSBV/Sxu9q/2+lNeyQeXnfJttAacinG860l47TyDdr6UxWqasoIpHhIcJMKjCNgvV6fp
ZPFQJTCbKKORaymNUw07HQdWpJhsZjWwfl8rbFIE6wdK1Sh9NZJ7vBbdyLXyxnOd4hX+MlsaAYM/
m9iGZS2qO5NNzry1JLdBeg3zaPNRO2Z2RjOKYDqbzVMnfLpRtH74C5f/YKx1PA69POoKnPPqruOj
8UrW7XkBb+OPaJvO3MKacN/6teTHa4YbRqpDptnPZoRTpHEYKRbZvPadfU/MBEMPnUG0dR2aiteh
UNvJt864aLRNEuN9qIsKCUcNW9qpPj0jo7d6rSSKrLcEjQ/UizUd4qord1wkWMwvmBpA7Zolhhj2
XQ1VR5jZuDzwYXJM7CLroYuwffETb3yFQdTiWBAP620h5au37fz6hD+KZaZJRwNFKaEgxhQqE37k
Wr2k1d55ZZrTyEQDIp8/I2c1ICoos3xyaG8qJ67CgMc/1takbk5czDwj3TvOr8KzbPFA5Hj8DhW1
DJGI1yct1q70QgPd0OwLFRjc1sfqcZkgvHvj2NyamdLCbMy+xpZvwJaAkTyy3I59yBwTi3SNbDWk
SG0ryuaPleOB6EbarKJ17h5mFnkdu22cJdqDTDvnyIq5WBux4DnrdOL6TNw1N4zaRRtp3zqM8R9a
lTe7ZWnak8m20GuLh8Y0CIis/Vu5zSqxsO8QKTzMW5gkYUxdpsY5YYAT57lsvxIelR0zL54szsgI
4g0CD07xZbnXmcc+xSUOU/KVCwo97gPqD8L/uDuT3ciRbcv+SuHNeWFGY2Mc1Bu4vG/UtzEhFFKI
fd/z62sxL+pVpiorEm9awEXczAxI7k4nzY6ds/fa0tPxRkgm481wy9d6Q7TRp89s/MyA76GDardv
rPFuHLlta0oCDp/jQpeXGg/uW1ioj6FjpW7rRlzLvmZCPlFwcIa4sKfNNwQfe+PaNqzXzhrfq2CZ
rvhG9hAzzzuTFUpmu36jytPvMf8w+JV5GP0824Ws2WfsL+F6JLsd+ZJNMjKoI0SJT+GSzJzqnuNM
cGbMwlPkD+iyy+CqNWFci0HsS2tyOaOoq1jjm/Y6QR5PLdq7CVTLdmYeQx1UjqdpargvnfcIoyLP
opZPeJiw4NAhsQUKMxgTq8lS6V2AG598KSYK8yB2vpjwNTLK6mpw9LgrFr5V9FiZ7cjWiTqniZCb
+S4nWeWVyCMN/51TXl+xic2bsNcg6uKQQFNylAmb6e4oTOlK2AN1JR3eks3HJwHz6EsPuVsNF8Ft
5EkXobfuwvjWjUr6mrIBCTO3QGSvLOESpNWRqSkKnd8nrnvus3a6ErKb9sOMYNyc3eAwzjj7ZmuQ
tN8pJKJwiC/saKc0UwUPAsdX1h6DGSjm8tGz4vWQ+c1JBINalbMBr3ou1CmEF03fo+rundgmMZ2A
1IhD7ZMzO+Jip+KXg0r/6M9OvLFS4w0YrHkdU7vibB44R9TT0bJrlihgbaCPr0y/ZnIy78m4D8jS
A3BX5ZnPoJB2t8j8/qKzqr9YHumRFgEh+9K34pumqhBZhbuQ7AmExqI71uTlZK7lH4lNw3taG3rt
ZkwciGX3r9oyT3amR23u0dRaJXWTXovyTeadOjOxr44DRiCvS/uzHfnBuZ3TUxx4d4ZDxoIrm7sK
ifshzST1QYADLQp3HAbYcqhBQwLA3moteFqy+qbsW+rxNlmnXs+MAF7wuZXJ24gV7iB9ol2UYArf
IKdaB32QrAXK1tH1AcRZVEZ+4Z5Q8vWUNFZySH7R9w1Ro1avE7E8D8aFGFp5bLA0c+xEp4EZFJFS
7X3V+JdvEpPdyCC7ac6SN6Tb73/wasdpoiVlpqCG5HBbpnKEXR35O1W1zL6T+CKDBAtTwO49TRnn
kChYh01ab5uJATzTQ8jwjjjlKKhx/ccJJ8fROxFsk8ASKXqKDpYhuEwesQ7kFEmzi/dWxwILf/W6
mrgjgNhuA7SESDvhJS86YT9z651JpOA6sZ5h9jecAKK9Zw7HMOvSE7nxb20LS2QkdKNg/HIxPLl3
JhMbVvM0mBPExKWN5mbJ2R7HH3bVb1xlomUtzYaVALcdp8EVrVUgpW55O9c/qUJp504Iv0IHFSq8
XK+Fo9S2YJbLcnhFRs1xuIofqj6/lzCZYavFTBgZn3gJdoAoZGuwONlMwV3RspNWcrBPNAtWPS7y
H4OwvjrHdrZ1NVAnUE711w7a0qU5fEKN8qZc58AkDPooFy/Mpi2ARXjXmvc7uBhXm+ArdMCgllTD
JuAD3XCiZsbxVpbOI9Sg6zZeYrokqlQUaLRrnRGsIyVL11SfDkkoYFeLTxqDiUGLyU4mIs1cCI1L
dGMCEthCX2lGNr0NWSx6YCq2GJDtKqoY02rFHZLm1A1I09IGHYhk9iXa/hpQ7VPokf9eIUIeElws
ho8EL3WBB+gGN08J6bY2w9sKhWqPCQecpvqcbevGtOe3HoteoKIvq1R3Qzusytr5EaaIL7zJfXQw
q3jueK8KH8969HMO/fe6ZqbIZKtc1RJdQNv8lNbF87ubeElQJQ+G+Vc5/JxVcUeU348Fe2HU9K6a
7OzXPdeGaf2qrdrDTBRFMTgHnLeveoq9VW26BAY0/mNkowcCp913SbMO0QiuLGe64zijbdJUQnEQ
wi+YXq/tmpGSnf4imiVd3PWsSqjTkekCWZzOFmFz61Ya1io2cAko06G9MrSveoCMvNw15oz2fCTc
YagfNROaGTVkaUHikVN0xPyyT3Bo0TJymcagiq66dsNZrL0yiErbhCQZo4jZIEhkv/BJRI4r2hAG
kljymq5yZkLrwHT0lcLr0FMB3Sbh81jPuDs7jORlNqNOwJi5Mjx7Cy0wXXPcX0vvwS2gBtY2w9gm
sRbMgH5wj2N2mCqL201iCcvtO9gS19oGfzwKunJlbpcbiA9LIM3acIJHWXcVsy/i2Hp9NGcDxvoi
4oRCIzijAu75YTHixzcCwt8eFdMND4EI2xuxm6LdZdE9pJizZbjyUM9xSMHdmQQDDOEd0ShX/QIp
rHJnQl/WppyDyTPL5+IJREp2SytJaLFsnJwFmaJAXo9ujUahigg7Y03OR0ViYfBVC5r7cD/uzbii
InMNitT43enRFJilWKoCYqHBUVoHKh9sO3uOpfNyDNUnO5yQ83OXzGEQbKUztI/5MO/nsL2jpnzu
eGgCNKbQCkiRDHOL1E0AN1fNNLbrgK4Up8K4pK8K66BGc3qxhhHfFXkulKo8hYDuLQZzScZwQhNw
/crx7wqKT/duBequCgnSyRLvYJstn2vMjq37UDGDPc6qNDNiLnnfLkK5jRugeMR/YPQrVj5cYtAM
SnqJTNr3cRZo8v/GswKtG/2qmuRAWxCvoKIXYHs35gj5yIYSukIBeOsiVLJaTNBh4T6RdU7L1tWb
ybKeuhEFUduH3VHgYblleHc7GNNwVeLLWbd5e28ATW2V2EYZxNf5Mtp0X6bxNjzyXW0FHg0i2tTG
NbEQ9wdbtQ/NOD9a9OLWCLc+PIUoR1ZPfYPrYlD0OYb0AU4/WrDS3szs5IhvjEfWM1KJjOBZBU2C
DFigd4/IKwPhPbPCr1xhfHklhz06Be+dyE4hlr8or27jqj+41fzhudNOoRiFNJZ8iTK7DrDy7Bog
xJUw8EEyL6s6fWoZ0F5cJ7jR9JT3EOKvdVWH1wQpEWMInaTzXYpQekYn+cZAl9p/7NW2h5t7Afu7
aUzGQKFtaZrnvOG5dtrz2BO61t4Y0Hae0jaOybxnTBgl/HAcLo5RB2YB6w2FCupPyArCv4mBCVec
MnZdwKVGcPSa6SE5m3R6MT54cNOzdA865ewZoj7qFIBrPtJ8sirv4jLb9Tm3cWrS4mTbnD7c0nyY
UiEOtBHfq7DeEPaXbYLRQqeHqnlsh0sfpI+y8PHl2SNigUKVZyvN5uNI6s0yffuMg5yjJyM36AVw
Xx0mYZa9i+vK5LlZpnQo6nqHgMqKE7oUw3iuULSR0At5V/Ethd1wxepOWxS47z0fdSv8pWjDs3io
6uGGPnHxaAEPsL0ovon7e6Ed/+g2GffkkgtE68o+ee1cbLUKkIylxcYhTvpZ+uaHqD0Sm4LyyUah
p4jm4SlFPFIlNv6tSBEtgm5fRzd2HmQ/BJSVtQ7t7FCOGTEhSbrszeKY1um8H4fgtlQiOhLBK8n2
mI5zw3cBecbeRTbHPDJS3DMi355B/I2nnFMwyVe6DP0+aAEYl2nB1fM4k/TTzNKKIm7BUVLTA/xe
4Ueh54DegvbQJMcvFYtD56f0eASLJzqms2y6DQkh+7gzIQ0aHVxehpiQQ2CLowhQDk+pWW3ccV4N
ogaPQXTlnjeM3gmE7V6kGckkcW9fT6SbE6olfsyQcR3APxDKZ3x37nQeW7UHgvaBRGJ8Lt34rqqd
D3qS095L05eAsdBVYEbJMW7k3chifVKe8TVa7Xteu+NlHBu5DWb7gdM8oiQzS6Hhil+uxemkNQvG
W72nkO6LxfGM57tGq3BqZLaOWC+wx+nHyZXmznLKnaxCi82kjy5e5j4bvR1eB9P1uEhsZOnccP5j
l4uLET1BGl+z2ezToUh3bbnEnS/1MZieATkhYWKRMByQDTTsRaLAWNfRqSPBq6t661Zwt2/c3HU3
unUxikfpue/s5N9/5JwBmI0bw8p0rWSDfuqjRpz/4sSpvU4Zf2OvtSF14rZvkcBs+qxIH8yIOVxZ
ntqqm+DpPSYZwS7R8gfddjOrprPDPbrHxBVuOt9nn1hSWb2W4S+QomhdK8rGMmlQiPt5e0kabLuF
027Hof40Eyc51tE1WR3YqqrmV5i3NaYbGjX4chSWqnVKc7ar63XNuO4xt5ap0aiONZExGEBIRYHr
0l4nbfBeccvrPrhSlkKKDcyhKxJ5JbX/RD7LJm1wDBAXAyC0WERtHYujp3ZDY7yAP4pi8Sa8OmGY
TmibYX7gs8wHmjuqFd62txukKNSXWUfzfgCt3JAhsCJms8f33NUkupo8DmJeI/CSvxbYOzOBExv8
ovxV06+sV+5JRQGZ34lTb1M4FHj3VX/rge0+CExxVijgU4f6zlANx6oudHYJ7QZ6z82tiXaMMDfv
3jdq7zwF5svyQNO6Hp+7xkE2qZvd4BXBxXazajf0VMdphXLHf3N0cDd72DJTpnIbT5awHmQaXSwW
vAxfdBca+mx6Ak2fSFHaQ2gJdUZHA9CFZ46SKDd29hyTD2SD7GoMcIs7cXMZZ3x5jYw/RM5csIF3
ymN7QjOlT55CjDuI8lYWyHJDouWYAZVQmGqDnjaknC4PMGAagGSZTp4N1Ji0wNMP20weiH7gO4X3
1xJ1ZUscjJTRT6M/RjuyoT76UicHydcI5xE8syWJwHIcppitPjZM7amxu34LxsG+ihplH3RyVKS6
D3dhdE9NNa35RKi6fNc+mYZz7jgp4zR6N8OvppofZF3fhvRoSyIUaffwR9h4W0SQgLWvcq/44TTI
tTWijqe1oGnQZYFxQHHZHQoU0+6GKs2/tWIEb0BNd1VGEy2KMDkI5ADtZJq73PkMiPlkqPlSYGLZ
aNE0ODzFKbBQbTcuNoCQ/knZ2WeMDf4t+2ZWKeZIGTruNkzPkZnTwHlsIKvRSoyv3dneuy4nh9Ah
zXVob6tgQVlNC4zivaiZSbSLUj5CexyQnTEHPg+5NKtbPdChBkEw4FZk98vLjR+6C23m0Sr5GwDX
em/ZrwyXKTlye8Pk+ysO0Zch/ljHlbntioECbORDkGvisZabV4VtrieHirPCncaazFwgIGErvnFz
B9FNCIfKTIDv8bt2IghRi7Hwl/J+mpkoVCMpg7awf96LTSd4K9DScQQ6QNtEtBRVjWYYGvBLSabf
NVWwr0vmOf4A+KSeEDnbI4CI1HvvNQieUQavzYzviBiCjCOM+5pJ3I3+KK5gvHwUkULzOZ9SgvRW
vdsBRELxFxug7a0Okypg9QckSBuv6j7hjTF613AlQFE4TTow2caHOdX+VxG4t7VMH5m5oG7KflSD
itAzQoQgEgvtAIevNHT3PeCGq5n5EiXLmvQFjiEg4s2GIT/RfsCC1lTmNPV08zMuqbngbcHf9bDa
OS29Quuu9TnP+jkjlkAwcY7YxUuXk0vJelS3AODGGaW6zla0BOiQTs5nk40PdjFx+ORQPdXVCurQ
kulTvAySJW5yk2IVhOE7RWI38tcMgm8Cw3C3IkQOPJqsXjicrvppQmCRPs/mVG/HmrQ3i1GbnXHO
yKFArRqzh/RXcZJpzeymNbEQuGhDfSY0OP/4g9ifa8sLz0WAqC7oISfGXr/Nov65B34rS648E/d0
CuODR5+L6JsgnkdCmkgyaubytp+XH5mgIdtU3fgqqVrblpSjrhOICKytxWEmKFpcwiAhJW3jvjN+
hV18lkBfgRYPZvbFM3PGnA/QLIfoQv1x+T2H8w/iZZFOQZEfPv/nfyysZ09YtCNoN5sWTrCF//sn
QHeI/6ksw0rvel+NG99rALoB2utl8MFTfjWRi3WFWAnV3gLAakR0HtrmNlfOK3SLz0WpfOWMSKCH
2jq61N/I2Hdm+ahcc8mELI9Ygy/oIKKrufhZhMMbW+V9kvTQsbPiTrTtBhoKRSJSBnYWr9Q/e3mC
zdn8A8ZYqv+b4coH1Y4poGKbptTfQL8zayZZuaPeUWmnKx9Y+4qoeVJKbcQ6yAEQ6r32deMQt5Fh
NOtLgVADA71R2DADeu7t2r4EXbNnUsTEcwEhk429V/TBONDld0XOeET5TM5hstFiNNfOXP5EV5GW
BeAVulZkJrcBDtuafr5M6pwlqDipwjmmLQ9NXT2kxIlfjQuNpHGSu16lbyB0Xo10uBkMY7mNaJ8w
CcQL4T/P/MoVg9pTFGENmQYEe0lYkQRq4POQQ020AI/UDdXG0Sp2pgCu2Cn7vp8TXjxUR0N5CLMJ
BGL1yh9QwJ5QIOLnNGLmHi3/dVJ7qj1S8lh3Ki/wuGUZ5+vo+Y8Hp7QBMYItIpVDv2BcgDe0DQgL
OliQb0HarGvDOWSuM67cGP1Ck7YPaasOCD1dGp/4VkBpOSp8aZz2eo6TL8A5X3kVf5QCB2HM46sy
8si0Ox1EwKCiMnawyOBTONyJZpzepN60bZz4B3kqa7fFQ1UtM8+hJy6GIJMV03T6H6b55EqAAOmj
RZLk4q7RPcCuysCkMPZ3QyRe4OOhoKQVwromPsamKjc6c6huTOsYCl5R8Yljuf39U/cHzPrbU+dZ
woPXT59JMU3861OX5Y3FDWnB3tX+KpupK0qanHBCBF0SVO6Y/RxIGdln0dT+DpMqtjC2dI0uG0dk
RZZE9zm7mbmuXbrIiwfUJ3qXIxC+5vSrkXWDqcx5wXsNAsXBuOFFe6dGu2GSx7kOQQJlGF+ZIvMb
CjyyxoI8GFP+yq6+cqGmTWukJ0wU817UTCjway8mqeLZiQNenM1htP1Xd+we/cWKUoIQvmJExDYB
ZRNUCx+jbo5igav5JRpxt8iWC3vwbODaFv1Wk0+qM5hDkyMBplCY/v4K23/zuHu2JA1B8yeYYRIO
/ryuRXnvg1KsvV3dvIZ99CLLY2q0p8lh2BaHtH6kJN0bjtgBtiFoXatbG0nAsF9OguLRehsaDsFu
nyN/TNZt34PeC4MPz6ap0xlMOIsYhkNZPjPTo4027t2o/wgintD03W5giMrgomprD63uWDbtS55x
53rSfdHmsB8cLgzGYCxiYAFs4aNuITZ82Tsp+mEyuumaLsqBd/uRlojdqvhHlFMd6agmj7L/9fuL
tYROfKcxg8pxNAsjuFDs4n+9WIFJeIp0Mm83msWPScUfElkhoNrnH+TRU1IwNIYNnv6YBv9LWyNj
bJDAwGaJPENOLuz+5fdvyP0bTrPnWaZYFmspPPntDZUxDwc9H2/nIgRjeBO96/QhTSBGkcBaDcMx
F8bb3APwnEN9yP1jV9YPxElQZplLgjKq4zLl8ZiU+gByasYhXYASv0xnbpKRR4AJ148oK4/WAuW0
TKimvrZfFfQOYUDtB93/mfyKo4FyLO1fMl0ci2TAZ8d+t+4aklPxQK69KXs0Cx9UToWpfzHQpeYF
Bsaw9gAqrnqTdIjL2N4PgVvfzY1/GTIAno7BgHxQ9ZXxmWvMWRBnX2aSgy7oBIVchN9BSmmTeWtF
3mGWp+dloVMV91tvRW8B2W8rV5JwEE5sSnwz0Od+DKX9EJbz6++/B+s7Hd8VzLZsdIdgauFFqm9h
C+gyZwjwrFMF73JNCDLZFOBtR9pjrZucy+TeqtK7KIo+IMAeJpH/jH0q+pQQBmuIq6txwSsz9MhX
eIBXpsEpIIYAG03c4CzHUQceGuWCGjQyd22vm9aaliSDzRL2RAn31DuU00RefGQp7k+jKu5GWgRr
uKob9G/6yomCm2Z5OGE2cSFK/e91ZAmD+T+JC6TB8O//FSjz7V//87HI+N/3PJk//8R/XqL/z6Jp
XE8oc/m6/9/hNBAH3+v39s/BNP/1U/+OpnGtf1muTY2Jhd9d1mEe439H0zj6X0zBkSkI2xOESizV
Wl7UfwTQWP+ip2Rzx7l84/wMb+J/Z9OIf0npKi2kRQXHKcL672TTfF/0QC+7gE4k0S+SVcb9VhB6
ZtRzJBrdTYvsfJFbTNOLh055HSsOEn+6Mrf/3tn/R95lt0WUt83//I9lvfrzfi88TUCPSxCO65h8
uG+v1TjCiYcgx1wwVMVPoxqLbRnNWCASZlW7IENy9PsX/GOF/P6KDtde8wR7SupvKyjY5URDiiTd
U2IFYcAkUugZRpgNq5xydd25vfvCwHxRbcS2XJzTtCDyScldbvXRYTSs4CQrKPmkP4prIxnoO8kx
Kf/hACK/L/XLpeELhwrEreAK99tGDbGNUnoEO0cF412o36nAnVab4MndgsMGBQ1uPMQNrqibHz09
M0CffJ33uGuSJ0bb7dKYKb5+f/3M5WW/Xz9XwXmVFGncid9WPterRBl7k0N4Xmld2iFNCCFDrvpF
pyI6DaaBySdP+pNI4uEpa2O9ZpXXe5Sy7gsG1AwzfXiSEqhKaADgCoqj7yE7h8q4eOQiL/k0rHo6
KOZd+5SEn59dIJNdhsr2/vefRIrvoTHLFdYuz42JB0nz/3/d3XWE+gWIL7yMLg3PVIHAN0ZPHnGY
4v2bcgxSIqWE7PKuvjeQcH/Cc1wEwlkOZCet2HmHkMSRYtMu7DbqY0awXfBueCkj1FjuAxHfFEAI
ozmvofqocdvl2Ce9wY0ucz3TUgrnW/Dj6znMnmLLlo+JivdtHu2NyW1XccP5ubTRgam4ghtLu6hc
GGkdU3wObacaTGfXn2zvrq/0S9LCUYgXJVUxmQ9d7ZymPj9qjTxpnragrHBDMvupGKNKIs9BRQ7d
cB11wWMe3bfAZI9MlGB7+qc0T51VPrQ3bSReG+mOkAKp7rzpIxiWtNqGvXjKsLNqvjTG4vNzUXan
0HMAc+mt61o/aQ9+hhqU5hw+xlVzAjFwpU15VkW0nUxAn04XbksaZVepUNCrxk9ncFEPKztcVzI5
z7N/34KYXoVZTivLpe3dTYyDiUZQF9V1zMQDRBkhZA9Vnmz8TZc2znhOQ2WKk0R4uCBqyhaWf4AU
7h/yMv7Y3b89A67ADK+gqEvlON/WkNLNYEY0iLOlrzIy7EB4F/Egztok+iiDPAcHyXjwCnDFGxcJ
WrOhmTx8OVVa/xyrrKf32RufniCbAdxgsImJrOVU2mbZGlFCeYtwqNlTxBWvwZynahuU2fTpdYN8
6ErSZEjtNl4l09uzmKflQEsy5Qo7mL1xSQw86aSLEb844p8emL959FmHlu1Pw2xkAfjr81JqUfbu
8uirypsudkIg59VSkB5KtrBbSHDetpJY6nwUjndmVNfnzJsBEQ2uUR7lbOmntG/qL9s35M/fP8t/
s40QyuVpk+/CYab2rVlDEz/rU3uwN2ifFot38RX20wEIHtUUBeTvX+xvLoO2PJP+OUmZkp3rr5eh
CE1n0FNrb9Dbua8BuHkYw+KfsnX+9iP96VW+LU6pjgkGULW9wfwe/eLEWJxJ1CVKVdmA3602n7a/
/1jye03L9SPOivbG0gUipuLbReQOjcvSrGwcMco8jTqh32I3XQx+c7afdWGVwPuBeXNMzsQr4q/8
Fu9evf7vvw2SroAGIMywLf7x2+XFbFpWoY3NLCDo3R+dZ9PGCB84XnaFNphMgKAL1kgtetxDYAgw
iPzDO/h+RLa1pJay8Whx7hPaXf7+T60/KLxSgxZ1NilYjsXd03SXimRwPOiFpgoaIKJ2UB+cuEfo
kMwRVYJs/K3Xadg7v38z34sxW2uajxQAlvRYu9RSJfzpvcwW0LPO4RYLgzTZOAvSOS+hBIcS18nv
X+r7HUeZQcFhKZZHwn5t/e37D2ffTN3OYMyYOsGxTWMX8fc4XFTjd3uukvdP15k9lnf/54XUETYr
CnUfq6hrU2z+9dMNJsrwTA7Ipvxqum0Ca7jy/HF4NaICiXmKfnGTDao6sJROLYyA7gSEtV4nk/Q3
qKzdHbXFMqUb4ZlG9bBvk1rcNKGHHdxLZpxE7AnQa2ncs3zEO00DBqysA2x2MtLowyxTPHtNptEh
GS2kK2kd/cCbnqc/goYMiQWLCEPOy4U5VxeEX+EnVyi8buEY/spaZb1hv3C2VWT/ansxfXgGZp3B
9Mn/mx0sYQY9yboYCwJcsoC7pnb7XdxC9xlTm1ZiqNJrFGb50VIhjRGIqsuRHDUoRvR5FaGsfczC
jJa8SjDCZC4qVxnIdVtmFnPqOQYhPFctc9fRIgqRLo37RGcpMVDXyIg5Stxm2PjIED6KdKjPpXLG
L5cgHQbiG0CBgA9HGJidIrwhphB9jlA6bCEuTmdhh8W26dr+4puVBAsSqzt4GIKOr6+6D9Q/NPeX
9nTYCPNMwdBtc+nPV32CsBJUL/wWr7D1dawzklDm1L5te5195s3c3IxNQ4u2ZORzHcx+s0cTEa/s
vjGPTarlK1Lm9CVnfA1gmlPvfZUm/a2RpB1Ez0CE9hWTimkd1v1iDmn6O+VP3RMSRzTR0s0fp3ks
9iWMw2ujZKA0j7WBhJhZNOEjsC+ECfS9ykgsm53y2p9hoyQD2UmdpeW74RORYddRd0lns2WohjGC
gYz6MTIVhKfhNq9xYOBznuburfZDoH9T4h/72E0oqpKClkrRP5pA1r4cMj2eU13g32XOKM3WeMH9
V11mgMoPRqH6txrZ6sc4ofnfTrlZQXS2rZieSzAYBKFosRmk+ysngBO4er0Y+QZzxYghfBvtjpmi
xW17CX2ne6qndFxro083pZ+bzMJ0fB7GBsQycoq96BuNj6SIr2w1kT/jheObVy2s/Q6cN1FgM4L5
cMCVlUxnO9D5Ia0Hlhu7gfGbQrrBFTojsRTzcGUsGHsop+FDPzJ47sclqYcMsxu/KZPNBNkKveVo
X9oUg0GUtfCaC6A6eanmm7qwgmNThA2ebQxpJzjpyTOn43zHvFMyxG5BU3jDcMWwp7ouRqb3nk2+
rvXHC5tZ+VJUYX9bWbplNJHHWyyCE7BBD3qfNzVPYSCCo4Oc+xboc3pnuRluHKcZz2bQvtZpPN2H
aRQeCkVstt8neuPnEMhL3TEINEbzQw0xFbEmGbzFkAywtmmvTSNDbOVzZRwyQhzr2M6k0CPSxGuw
qjMf5T6yuR3zvfEadQ1j/SkyP5PC8O8mrHU1/Z4qOGWsuIRxJpV7iOOg2IYJGJqpq8kgtyrsWmHi
bCqQEPs0IuCqCcf+Aj7VQ2HRqeYmlEiHUerUrf3IjLLh5drQ3BPnnF8HnRfuWnOQV+GgGNZ2CQbT
kSMtDbbKMDYCichnoQyeHxlVWyu027MFb2ZT1NZ7lSOOyH27o08u6oMwpfsWeqLeS/IknvGZk8KM
qBQ0sETn3JlGdFK2bLeMimb4E2X47kkjPqYplg8SARCrY7DeRYmwzqYoYLsgKMKwpYACJrDnLg0x
JzVNvql5RMICANaQsKfNgsFTHKh7J0j0qazT6TQZWfAuxgJtE8PVY1Ta1eu4mKg8M5X3Pdb4k4GP
e5OEZryz6jb6oQt75g6tJ/JIyuyBIaMHIsTyrzFMFRcac/1L3ubBq93W/XXKrf1mTJzaOyU4x8ne
LG6zQA1nwuytDRsKBzbJoQ7eC+HUFZ5NLUcW+n5e91NxiXpRov+qohPSS/qpmpDcUy+1sfNCPOhM
wCkNc6RIKGYMjXAjhRoUB4P1YafKOCfg7TaNl0RnEuDB0EU9vrWhE+ajG9aAFHO73hsjzDePiLJd
lkFrQZhd5KjIRA+cylXpeJjijLPcTC7eW97OaPBEOn/yZTGRCAyJQEMoq7zEQT8fci1ecrJBNiGn
8hejNNorpRwFtThwbXxEdf7g0NwAJRkmr0kWuV+96gXuj6w9TAHy2mrQ7q7CJchemMTiqUim7hpN
e/DEOcGBo+fUOHh5hOi+Nn19bSnPf3ZrV97Xqp/PkiDwIxAHH9HV2Hw2diQyqGth+Djkc3BrCMv+
pUbhfYBzy48myuBNAbfmJH2Nr9zJQZQFtjNfN8kwv1Wjmt4JtsnvtMiROzHgGi6j1s5BGuO8xXxL
D5ZvC7vuCEUe92J5CkJNknputV8MCtBRe7rZW8ZEKK87K9iPmPfJL8clgPNCv3J08S9+hoCT7vcg
TjxLAkGCgcrQbuhd15UbEK2uEKnmCfXJCmy7sY4J7XmLVZQ/93psgvVUFFWNH8xYPIl+bT8MXatO
Ccza6yRM+q3IiGcpJ5TeJBcY9puV58V2bmXxOvl5cmQCYj0yUu7R+8PXsbMWWxcKHl7Um2O1YR3A
XQ1uc74ZExpsaygE5M3U7cIKjdMjVqLh0JrRoovN+viAU7LbOgpqywqYgEufpRuIojA5Y5wTnZLI
YRPNUFDDHq18wIbe5EZ1P45J9oERBBY5wqWv1sm6Z0i/PmY1PNZYEnudYCBJwgF+i6++6sJWBYHq
xnh2UyJLY23nlxZFx0PUxRMz1ag+pjGillXYe4R4hFYH7MPSmuw5VJq4jQezu+W1cg2fY0zwdQpu
6HrA9peJYfiVVHPzbgm81Wx7xTYnuGof6SonBQxeLQdkc1wXVl7srWbgS7J9r8Y6Ng3Pkop5o0q+
w7zWhotKzk/uMZzUP0phljeovPgcbTsQstYDHC6ruN5Cwx8+RxFhfOt8J/qSDddwTjsTMWKJwoSA
atdjWN+B3k7c3LtnWFT+gUa+BY7ZE1JYT9W8tpQ1H7wIm2uMHstYRVahgNKMaUcUysJ8lFFmveZS
1c9p6wrG3jZifYqM6LGg8g0Yao0DwK3I/2rNBNOmn1Qk81QWrg82ptWIaetgz0JdJtK7GJQYTvdo
zkX7Vci02HlGyyentruPM63hCRXtDiJK+GDBvdoMgah/pRazFz/s3Vvk1dkXxyzzuktMk3WTEAh+
S/DRjcb/4u48litn0u36KgqNhQ54M5AGxzvyHHqyJgiyikz4hEsAiafXwq++Uqt176AjpIkmFd1R
VX/xGGR+Zu+1DYInJRa6sWwACBqWfZobgMh1ZkQvwdz3z4S7mA6HOlFcGKFdDPd5fUhwSb2Mpk6h
emcwf8PU5DAYBxL/dNUcnSrJD4kI50vRp+LemkXzICNW7Uih5/AtoX65S8ag+8DrY765agp/C2UA
yQ+GSW7yOg4xGg141ENXV8dmyFxsVgqn8UD+B+k1TE0mQ5fYgTrzFirMHdpsmwdr5qbofB2Cw0Po
eWacaf7UYVQhpgKV9oD7tn5IjMDFMTvgABSbFl8A6iUS9xbvAo/IuuvK9qPJXBMvpqmCbCUbmIMb
qrdsyUaJNjP17bHSLT6XoCwpXq3GGa582NHbaId8hqbAPRXm2s7OJCfYd9gnlyM0DgMeBycJ70Y/
n3+ZCSyg0+gWGVxiqye8yktd1jKw+qddGTgljO5eKzhjJbJlErZ+F2UZV1vwVmiLwoZWdxNbHnVc
SOBPvA0HhwmkkyT9vmjI99oAGFIN9GyL8tIO4+aR0UA8TdA/yo5BgxEBaj1FOoVHi6kugL+l8xb3
nKDAuJoeE+nzWA8TaW2Om78SN4W9A4QZHJ3ZB+mAyyax5YY5geB5bqwD0qYGCds8U3gVkvCOrRHU
1jaJmhjCLq6x/MZoASA0C2mfFYQINo0fDC9x3JX3RpTp58KcetxfkC9gV/grcjsiaMbQktjGxzQ8
Ek3WpZVx+zjwSV0I0Ks1WczBjARuHJwL2Lf5za7c7ieJPP+uHxTZPMlgeXcJfapJLy/UBUUttLtI
dG611aoM23svRNdLzvdERWhKeRq8wby0AQawAzcpPgQsb/XVSN3kini4+UAHSCUfjE34leF6JF+T
s+kN8VtJLB2qpWMvB/FUosK8zgkdIo4CNoQcT9FL10R8mG0qXoTiG8cYK92afiqfpj6bi03iaO/T
yPCcV7bcOiPbcXNIESm5Q7QzQcXjFQhXWPem/egNGAvSKEquTjRE35Oa+h2kJOOkwl7cci/H0FKL
wqtXNoFbB2T9XPv4N7ctNJ6KcfE8X1TSyZdA+sMBjq/zAn+jp/zlWvupCkhno9WdMrfxvnx7SZ4O
ayCAo+wPMknzg07T4GbmjLK4dEzCoypVpI8l+ExAOsKxMJK381BuVTRzWE7DfIeiu/kyY2f8NHNL
Lp6URWcIKqfREEhK6Acne9HYoclzdoVJkk9UZ/xUnW4uYVRHF2Qyxnczo8td+bY1HVLyiInu64nJ
Ks0IVxWF++8e9dGJZG2Us54sv5i0x7ji5m7gtE+l8YXDjUPeZakRPZpjOsznmbeYyEP2SpwBiBpX
kYs5Km9QsUe2VKjx4/KNXTEcHQf2rnbBKEbSrmio/J6oKGXBnfJ4iQYELQFdoOoHZ+UYPZi8ohlE
TFCf+AncDDQe6cY3swmc95A67NS1ABJCK+UxKoxsG4766gr5Z4i8g2I9TaZQ3h2dEcwJ4ciQ/80u
aE6iBI+jK3SfSbD4BhFiC0EOUuh4zcY1sMaZVah/OSFpKjSQ7ZarzNjHgKHWxkTIal9UBvM+rm6+
7yp37qs6K3/KNpx3mBpbMoQ9+xlIKCa0JZEcMQ/hUgFZujHDm7UoRMO6u9SET9iF42xS7nwq6qFR
EIgC8DUQLNTW5mNHmdMYz5C3fRgDcdjeIdzqDi3h8KsyIlsdxr9xrUqr3nUcumBs6uRNTiGmLstj
K7QVXhU+sQ5PjhDZSdLNdAbcMMSWOVo5HyfbAkjfGEt6+NT0C2X3wt4CcEOUNu+D5WfAKc3gLPiy
bXukxuFKwXTAZu0kLBQUWBAkEmSVLGq2KdrTNvdgwUEJm4Wt70cntn/a3qyfhFDzo2GI4JWF6RLl
Ec9Kr2RYLGpGU0Io4sUeosGy/sw23HUr9a23thLhtfDN6cUDhPork4BsjS6rYW5L7v+VVUpeTRqY
NN+5F0MBZV+wLuOyfxkJBDR3hsiseG+Xsz6w9uMz0Ei1yl2bjsO9qgL7DOSMsDF4ig0a7cnmoYi8
0Xgg9gtBm5TxiYCC+cnMa3GzgiY4WS0/HWWKHSMw5fl5WVYsK8LH5K6RWoxw+DP35lKXsyPKce8I
RMCPNbUfXmcAJ1KzF+tqWfWrmtd0Tez6FoCneS6NHq915USqw1rn2F/V6NvfsTGLJ38uy33Xt6iH
4gEmGSresXLVnpQz72LqKH2MPUgXAKFhZZWtucsgKhqGtQRKd64+zwRRrUFApHSxstgClU5uXSlJ
hi0cTDhVqd1v7dnzVqTecARZyh0VKhDOZI2H6OwANx4M5QFR0Lp/9dMoe8CkUb+1tqZdGh1CCjaj
XFASyoH9h4ob07EcvGMdRcs8usvv+HlJQoqF+QA0TK8RuFvXHmL2fgjYedGLImhPsmhaZyAxnyfL
Qr1DENIK2X/6QTqN+8PXI6Rjz3D30qzDVtU6HZ88VEArANkgmcawgvBCu9oJHJXEUsRN2O1GZcR4
X730IGgtdu6sm/uUvcsvzzKcSyoThn8BXLQN6XxfkuvmqWSI/MWQAOUKxhbLEJ/al0PwUujIvgtn
NimYvuYMqVxMsrVC5lWE9gHf6vhK8xatuyyZ+2+FQgvJ9BSxkvwtct8aPwJE1Oo+jFPSD6mMupO2
B7XRoUEUACcmJ5UrgF/vpsZt/6ScSB8j2627Op7IeAHBDxMmUoCAlsiioZ9gqrluaCsY9k5i7YbM
dz4MafrNroUyuVbsXDY1neWrqlzOV9fw4AGEffIcGU5wR0BS9e6JUXy1rq2oOCQmOncynI3KS1eu
GIQnfI9MEIkeqANkz546Kll1O0xc1bpzB5wtYSN8+dCjxmBEPMzzMXQBA4EuQNyeYT3w1kLV2C0x
5976XnRXMlfA/MVB/FrhCSfxZOAo4fpC+uQBm7sN0ul/pVZGIEYLKvKsrdqyVlJ27s6Ohgzop2Hu
HZhEwLl6RDuN6pJHXMnyvRkjqFwjgxNsQoSEkeW+xOtgawIXmxMLyGBlukul1/KmuIwc4FvbLwQE
g7qws878QkObH5pFAb2ymD/sSrnsmJvFkxX5Rn6WCvrGmeOkoLVajsqyE/HV0Un3O7XK8UznGd+n
g6hQL7WaOKy0zHBjEdcEWnqaXGa6XRPo/Iig1HjUbEhZHw0UB5hjrB47/FD+Sg09v2ZNysDEnrLf
sRzLctv5MdBc0gpOsc/dymEorinokb3hj6rAVRNCq/N6CafXy+wGEx/f4E1JVDDVRI92fQ7HeNq5
JUVuo7k+KSUCctzC8sUm6QsmYWKTpSUg8PED4IfPU5E/oNxdPkRvxtHlNQXtsFuO82Meu/l5DivE
m9jS7AP+MJCPWGDE2tZZ9j7i1F8Vqi6evSRGj1pB06SNovEcWpRZfhmDZByqSJj7JnAr0hot6e20
gVGSVTS3eh7g7p5mdyBYThH4spoLCXGvpwndqHgsM6ILyvTTy5EjrLIxdN+TysKNzE1aRasx7+Kr
zCcevLCEwF7B1R5nO31kyTDvK+K3tsk8DdDNJvsKCGlJp3S6renZ1s2r7fbVJJdhG7Kn2ORQwnco
GPn6JTEYTjAMax5+3KClHz0NfcZAi5EAbRbh7aWMYDSTcnGXewXQaNnSuudNbL1hGOPQV02wY1Ae
bmVdcmhhCrij3jZeQ9MeNnlPaDY47Tbfj4HvAs8XUOw3LQy9p7lvCthuRncZCFo8sbR3z5q5716R
b80pAud3HqR9mnoLq3KNf3VPtId+ztq+UsT1OEGGTBaFAFT7DB432nqFmW+Z4zbKcB9hItEOtj1c
ZmbNAiDzUNsXIywoJdCGh5+FGbFmVKZbfLoTq7+DbJhhgk9vDH0XzSwj9jUlttrjqCfXz0CDCD3B
6m7OX1XzWIbJ0QKH8BI0ZqfRMzAf3MgIFxfpwkFws6BTXarBig8uJc/3qHv5KO3AeCzGGsWf1Vve
u2oD51bmnv/k1oH50TvkZLtDkBG0bLcbE5TYiVomOPuVpHAqUylXxTgke4w52aMReO1bOsp250IX
Yeg1W+FRmEZ56H1lPUViDjd1bObbyJ/1U1MNHg1vUW/seSCixon6DQM+8ETgkIDs9BTIcV+Mpz63
xGJhGjYRusytm0EGYu1UHFTqDmesWj1S6pbDwEg7Y2tU0XA/DbYmgTE3PnMh/FczxwrUk8t9Fe38
p2UD55GWbLek/xhjh2BfLWIWMQc73QY8Xnai37ARtx/VbFg/WTs+zZ05PlZBR/EPjbEk6qvEf7Cq
UubFYzDY/Zk4GvO20EdGlBP+bDH/MrE0aovyY55T761F7fZljjic6WhBHXERI03xEkKUQ+pSSJhQ
OqsMj63pM7RetRo+V4487m1oI2tvB90EjjL+KCRJ0pbcdGNbn1Wi200qs8lfObgzIcvz3z9qJYJn
Z8qHxzzr9CPVqHrHcdPdQFxQfFkJjQ2EIHPCNgeygPExINhCJOWtrMS4N5um/hqIet4142KqgMGz
Y9Fe482c482kzGKHi5umdBoaYgFVM9IZMIg8w7IwbopnuGJBNnc7oxzqV5lK1C+uluOaB1hvWq8H
tJDH6gHsi312I7CoVSnAPZudOsJr8L/6aFHytskygMrSJR7BHCuHFRQAKp12eq+HXu8ZdJe7ZY98
rAczuWKnBXIQLIdF0eY0eYEXfhqaoMUOMv3HNJbTg8n4ceO20EdWXmoFDx5p3z+No6K3AAvkdz2a
BhRTACuHgLN+7zZRsYeJFiw9EwDscMp2rgWFeIgy49kDCbA3BkRSnMpZ/URKtfFACnn35lUzu6Uc
mHrh+v72v8zSJKFrhAYWqSj9FTmVfU+JSs0cEP7TT77/668F+v9tTez+W95/lt/dPwtnl3/nH7W2
f/93N5/953/7688izF3+z7bqmTo+EHurH787VfR/qXT/xd/8T99//Veedf39X//z55+SwLWUCjv9
3f+jbhWUuG0Hi/r5P5a7br7Z5v37f+nvatfgb46zeA780Eed8g9q18D/Gzw6iAWIB2xkeOE/qF3D
v4VI8pDcL3JW01/UKP+mdg3/5po2f8v0HYsLyrP/FbWr/X/KAEMEqBEsaN9xEZz8swEqhQpS8vPB
Kcg7LFazvGXR50i1tOfBq+/c6aX02qeOkFhGQ6G1zShOwGsRQIqDp9sSDPfMUqrCyZwa5C3ECPdM
lHXINAmCjqt2H2fpTbtsEj0AiS9jnH2PdUAqXQpPhZGGhMRz64iCLPwcYoShHu2WCCgAoMKiOFHT
w+hXRAMWuH96jG6IFi5pWfVE7hGb1QpRrQJ5xfWqQcnoZNV3MFaG6IrLO2fXPQb3oat4HIlQLroN
P4KPAlE7IOigC2TwnRiFBceh875m5Xb3fB9eOEDnr84+Y/ZGj9e94bto9r5L9vEMtiBdCkqmBvF0
PzGeYzz0gXKFtV/g7PO02caD3jJdH86VU+3CUL2JrKuZP46wnsNGb811irKYcNn2dxXZC+lbbfzB
2XA+ymtYfmS+/65qw1lbI8Xq0UmJRusIGkJcBqanv5iEgjAUa3kFCSMgOb0H+TPWf1aflFmTLz7t
YEyOyrEpayQXzZcri3ktDRwPDDDUaZjZgRQLO7kTWYkNPoIRyMXXjWS6Qe+cybq5kvLc7G3EFOkE
CSEyEucc2fG29MiFG9pxWaKkyRlYor/rwis09R4Ew/jUJ4C4vTa6hj4YAyuN1Hkayd6j6AURItSp
sPH5gkYA029qBxAE5zagQAYnFZ1xGOT+ujTy/EIskrpYUXdPst+8Vx4uFy0ngAOUinTmBQKBFJcA
P0Rz6oS4ibZ8NVPv2Xc9BWLf7Qg7u1KHfovCju5IBYQxnRBjzEzzyAQ0fauT+WQ7rX/SNYwaVfb9
LvTTt8lqnupcPERFFr9FI59GAb2iTvvnhp0pn0hLDNVUIWm0me0ENulbFBVsaIYDa6XsrGaLULzB
uyNPq981xGsT52ESSUviiOOwZFFZ8oKSBhO28CiuUopKV6m9qEZ3oxMNAiEeimNcxA9Zbe56rVsC
e6389P/ksP7/zsAArXbRvP/H5/nhs9Wf1ef/dqL/j7/zP49zjwPb9dCgeL7P2fxv5oUAW4Pv+Isz
JkRB9tfv/N284Jh/A7AP0cBiwRguQrb/dZwHf/MdvAaYDZhlOIH3r5zmFojTf9KUoTBF1x950B/N
f8eak1s2xR0Mgn1q2i/1xLJoVAcz7MdnyWBxX8RFvSc1pP1lL4vSzMZmWJW70sy/ANWN9wHiaodF
TOy927JvXib7MoNM6fLCZqPZ/VJ1aFy4rlahnfUXnU8ooqS/Le33OFLWftBQfNuu91kKkKvEon47
YJ8mwkL2N0uP6r5b4MAyv6umztu3rUVwod2jHMFk6NfBcGQLLdFOjNkuZGO0RlkRHHvTBVKVSIZA
BbHbPgssLic43l0UlNtxCje8Noik6tuISAetvcpHJt4DME98b2X7kBL9SetdTszzrpqYO7e+N2+U
43efZqC2DRHUd0bXPqp+NE+EiaHkkjrdO0zmmJGhxzOct74t4W0OxW0MrOoqzBprY+EE+P8j8sB6
8dqZIN8Y8JbtS1fbz4WiyQtZDeK2B+/NfgxzhbrzBBCZqvVvYAvShvyJhiSIYIKz5rPZcLq16j+H
VkDHTnx7HfTylEsk6HPDZKbClM9/48fV8RK12G0pgAEPkg9C7uCdl/qAaghWpCcFJW64UONp95sJ
U683782BgcoSWThE71E6nWjSM2yW1aYEa4nFOmDwFlTvFpdqVtgXFrsEBqFz571q0JvXDDxjm/c9
J5cPohlHmQ9FAjPX6Do7l7UBjIb85rX+umgC4D4+oUVG+kuDGDCWqX8dXS2vFie3Vd8xYSFwFaph
1zGLyiZEc501giMQxm/SoI9AsC6TNjXoXM7QnOZbxNZzmt144V+tY71JOPlHwwUWFTJlFoG7CcwI
uhSEDIgLkVj7eJhXcM5HLmA+/PRizwy1mS895K3Ciq5KgqGztR/Oh4Q0QAbGZNzY6VVEvo1QMXwG
1vHhe9GA36Q9p272hyRTmEaq/eP+tO1dldR65eXsvUpyvdhznms2lSunR68Y22JhNxIQ6kYnK+yv
WdB8DmmKIS46FnM2nxRUnNhC8gTjfY0EF1xbTUtmhKg0+ORG3v7FvV0BR4PHt+kM2r44r06yRpA0
p8294bQwoXy111AWEsfQu8F06cnVQ1G39aonK2lqiuQBEid0Mvf32BfDzjUQ9LnIL+vQPrGZtVZG
Bn8u7t1dC7JlQzbc8yRIuBnnlzH1bpaYKTREdQ0ZDq+R9wKo4nEail/ozPMTPhwW7qwWVl2b3TKn
DxHf+Q8Rw+jBC3+KOL1Dmc4mYeq3BWcJyYAWI6KmHdlvs7lvyotl9Q4vrP5xl9LQLRPW8Un3QiUN
/5KykfFmu5dLJZkvNWW3VJdVH8S7QJXVJmvVs+MZ7Tae3QgsCXWpXirUdqlVaYSfRPESWmZ9N5qM
SQb1WSspbzF8c71cqEy72zu6Q9KSEKwtl+68XL/JchF73MjNcjX7yyWtlusaVt2Lu1zglFCP3XKl
t8vlXi3XPMbeu9ggugIeBCWAVAe1FAXOUh4MS6HQeG21dVujOTWw3LAD98/5UljE4wcBkvFbQ8Wh
qTzysngrQcWjdDUoSmbTZ/lsnqpRZG/10B9J1aOEiWBxjo1AU+TZ34JEWh6LXeouQXd18Oya8rWL
k5tt1+zBAqwViLrMrb0UTvNSQg1LMRVbpbmv3SWrPFCXkpdyCefaZ8w3IZsJW4QSISvACWDVjqhh
YkwUDhRP1OrkRzHPOFFkE0nd55BTbNVy+V0nyzy3rX6KCqHOXXVjGB0gYm2Ts1oKxmIpHUNqyHAp
JpOlrLSoL5Ol0BzrGxwUkm5GhhBiKUYZ4q/apTxFYAN8cSlZ7aQYTrIbaOz9muGN90WK33Oqknd/
ys390EGJBrDw1Nwr7HQwrY0GYLX7Pqr8MRYua+IOIEvvOithRu99Zv12zOjc1iPw3iQkPMBX7spH
xZkyN1iZCaojFIxfPXcBU390M/MMEWH5hxVY2iBTC0qOt2jJg4zvZdSQaz3EX3lWtWucKD7a4/An
83/ReOJQLkhgQIC9k45T7zHUMV5vE6YyZr3lKiRzbnJfbaaLe6UdDscahUzQijVj6Z82Uz+0/Gz3
jrVMinWUlh9lEz0xCdLERwMEraA1dRYijUpDmao1lhsNmN7yfjzEXHCQxPukrSc66/bYTt6LQDrB
79ZP3HhyI8FV6nunFx9pK9gW1v6uIJqz6hbmSfRe+cvuKOvXnVOQD1VmDM8hd7j1Z2jKN8+wPuva
p9lDkooPp9qiepuqG1EKu3we9lKmfP9HPaMba55AH49JeQmGdzd172NdrrqhsLeC7NZtUHkc0X3w
4wo4OdCVuRrQqwgHWr3IkVwl1ZIRGAdQagFycoJpXvTwi+e4Ie8L1YbJgmBlFOwpp7GnayD9JRsY
+oa/S696KD3lkg1cQKzBvd61DnFsC+5iZncOIBTmaseXXdT2EunUvvWEY/hwrseuXyNhSHcIxPBa
18O1EUa64+xEk2lU75xo9i60GCLmfbtugTrv7aZmGROnI0uv3l0PJlM21wEHbmYEZxZW+YX+PaxI
5gbmds7S6oFJFl56ZClpAmkLigD7/lOacfP3o1HuW1dejZHQElatgrxEnAFIGS6GGcBkswsk56SS
MCKc1qkTnmNp3CdJ6WwwI4AHdDu5GdjUrtxovheDccp9D+8hOJd+wG09DgFZLlN6cIaJoJE6+cii
nseayVXceReAd9DKTn4viksPP4GpWvTg1vVXnLH2h0ICjxRfdxUmDzrC744gnTmiw+0rjW+KRRl6
Dp7hedqWbb3cBvm58yvnisT95nQk8gWSjDNZdMfE+3bDLGeRiocMrnKxq7LuuVXwsaiq6WDDgcY4
zGBoirskhypi4TCABeV0dyjVHnrfitdDaViHWDoec66jzIfgKZmeAtFXLMVnfhmMpyAaNN+S9o8x
JZpNQvjYhe+4eA2+ZTj+nTz+yaKZaDq59aLkm9yueVeXBN66HnFhefAaZJ8GQWHbZKrWegkOUIG7
BS+nP2bEPsDqLz6UiScCT6eDSfbbuq+NY8b48ANX0WHKl22K402HuEN9WuJdiEeKo6VqmJxcgelC
IpTFKaqBFnBWtGSRnFx2VysM8S+I0K01rSH5Xbx5cVI8ZhprWfFgAtxZBzEr7r9+KSiu0W8BlWK4
OY48sFCvUiTjxDJVcw2gqd4570labIfiOyn42siwtlfYj7u7Jq63jVZsGNB2bKah2iVa6XMHuLvy
8vroZAL2vj9fwkUe5rKc2QyQ6u9sRYZZK14pkROw38WBPODKs+WrNPTz7Enn4iXejxmVpCdN6X2R
6+wgY21vRCkYzUTqpBwXZHsOl6GbC8hdK+V7zV3UXeJ6Cp8TrQ9CwzxLc4TJpl98pGPRnkPB/V8k
Rr+pMxeSqQ93OYK9QGQCGJjMKPaR47KGQEJ3INSiPLvxmJw0oL0jm4p4NxXxKens+iF1H8z2Txsb
8jwNLYzB5Zes2sWBxao5TQo0wQu3O6jfSydst6NjFWdlOSACXYIdZWh94KdOP7rUfIgblIukCZJV
hVLxiJY45DHN5oeA5maVGMl8FHxfc82cvbHym13RiciCAa2DtQJUbp+ucs/U24bjfF07UXkg/4k1
lCw3WTn192NY2rvc5rlWrI8RQUiTYjTJL7GPQq/ow3E3AA5/7DbuG6KTd0Sm+rkBJAVKcz15U3Ia
RD2wMAGvNyiWN1ZNfwa28V7YxQNiiezclDbFjWF+YY0a0eyhyzZ707iTQWByIoSHSbEQnktnkcGk
7XkmNHGFNW16jabpuU0qUI2qfzZZC92DveJ7nuHdgjfNXUC6HBduAlYvQnHJ8mA7h7BqZHSrvNi+
eZmad6xKOKMT68A6mmgKE+1ea3n2zsxYcBmV96cgKOfoE1gHXaO+M9IKRqVs6Qm9mQzGsrslod/s
pV37REQJgsRywFruGDq/kDU82saRUjO/MpLhrqwNe6tmUaO9pmby+ZAPI0Levev2WyeQYtf3lKQ5
NFa+fvVB5ilBMEtE3HauWWHWndf8Zp/Dn4jaVzoRUjv5ih0VNsbHebIhKztwXDx3fHYny96zcKS4
Mc1sl0YVK0YvifbIsECrDO4KNU54l5YmQNlKvxUDKRRWEx2ssPJ2Qds9GMK/olBYeswrQqVTUbNm
i3BU3dmzn7KGyGGkR85jtPySjmhNU/nHrj1cMewB0YjhWhDhgnz0eA8Kp78I65wVwKet1Eo2cQ5l
xhuy8m3wBErj6GwOnn2OsHWsbXyv0E/ganCcIwvvl0yibvYfhGBtAyirGOzwYQpWkkHozSmWxTgL
3/2UBZraGbEt4QSXJpWfZq3COzwbd705OE89vvI1qy1/z4IHrmBjOUdUSTB4cuOJY8r87AOOQYc+
KfCceDvb03AWhZsdCBP61eYccNAjcK24crj67YxTgzkGKk7zowmMd6rZ4E+X4VnKXU6HYvL39Vjb
Oz/nMkCeYW3SiI6aJOp2q0RWgcgv2LvGdbovXEa3ZmU259EYwIemtf0ros+rJy/4wue1tOl4hNBF
VNvGMIwHCcLabcnftQr/ufRnon3Cl8o6sYiZ7gl10PcyRazsUKDej+MDi9nyV2ak26ntIGumVvRm
F+ODSEgh83R1inif3hNfbNG+XnpO/JHKkgIjklW6i1JZ3w11H+zKCYCZFLq+s1REfWPF8sA9Yd4n
1Jm+0zzkaIUB5qrXSXfhLnIlsQaxWaJhFxYPUPuaIJ34EM5vEzbjiSvb35S17DdxJMpHJjtnMo2x
QtVsVAHrQ8wZccCNA54jnqjkhh102MOCD/YmiqNNzyn0HLg4YVz0Y+/ZYhlk0vrbTsyDloX1p81o
YQfAYnJZhzuRPWwNH5JgZqX6VRh9srEcci8nhJPLtVAfYn6kFYT5S0+MHp8zCb3CV5t0SWe2CxJG
JyoA5l3SOTh1STZv297rPhaPi5yfIChvdpIfR4Gw/Ubo7r67XTXtQjkV3M2SYUbed1f4VrsZpthF
uaRLV2VnXetwTjeGLZorawDIVHNW7PBcfdgL63ausj1BcsPeJG2OSFhxwcnTrDGvH4yyFS+KCfCq
CvOPoapgjjEF3meYqNaOjQJiaHpWdkuEFZqZ4tyAUGzEnqpvfHUWqZrh+QYdfnTQhZeSQa6hNZrs
Sm1Z846g8c/HdQlh87JIz9bMM5bK/ImxQfI4UxTaPpvj1iKVs80NZ88hDHyhjTm0i/QCET7f47bP
dm1DKqhYqO6BA3ccPoF/dHTtribbrTdKSdwxupqOMhL3/cQ0jkrmUtgEFUYd52E4MVkIXeSr1ZSs
urTJD11qJDcnKM91mbym+Gn3gV0cWLGn1zhsqKPD4NLbbruB9FJu6qawdj7GzTXKVeeaDwfeL+/W
Jm12MR3/1mmjvo2M2ZB6RM5BjTaaYJmWe8o3ApOxloBLrur70V/ErXAzwtmOtl6r4l2op2zfxERm
2toxXlAMvvixOeI3c/pt7bWSYk/3h7CMkkNPZb8SDDHPRkakJxmTQJ8JS4ktCWIhjzYwJCgWtbOW
qDj2qiAoHXawXo/YrO7x/dpMcnpnhwDRY+pjAnFx8/ZsYHPZZkiauWCyRREfXqoGNFrsFVz05NdC
sVrFzDExVaX9C8rUYyOm9zmOs9eGBCFekvKOrdtF2Gr86dC4xl522bwNM9iWbLN2mY4hYy+qd1py
2c7iaHuk9Ul1n9j2W5I71kkkZ5rnnrympmJ+hNNoNl3rsWs+pI7t9Zj61bY2XeP81y/t8r9m6ZX7
YBzavfNBQkZ+lzCxYaAqR24hvgisyZ8SbEJKMDdBtH8HUCdAgs5A0RE62YQzHva65qcBu2ut+Vqo
lel05s6uGgKqO3lUWA4Yn2DPjSk8VkXg94cWoYImWPiknRJEujmAU8nMP0bk66NU5ls5Ks0rS2ta
y/CpGNLTNE/WVTnl1rTFvA5x58EYzWVJjmx/c4t+pH5z1jMPz7Hp3N9I2vStNpgQVhFXr+4suVNW
IO/J7l47T7kbYK9jcQaCCO18H70pq13L2iaYrTeJIjA751IrFATawwFngL+DcsXlP5LRiVoiu7ga
PK3YZWFv/ukxx8CYBi9ncjBla7j/jKHRjWIvgTv+FTNc2aAXRNlVOMeCbMaj4w/BGYwJf4pyfT1p
4VMcd7/svhl2Qe6SRdGPX7jcqj1kyU3eGNbe03ohxtFyjWYYHmGD1qsoa8xXpmh1YVur3BfJDsPh
yiV2ig0fZmhMmf0b+VpIHQmi6pr4EFZDsK86MjsTqyFN+b+zd2bbbSNbmn6V8wI4CwjMl01wlCjK
lCiJ1g2WaZmY5xlPX18wq7vScpZd3dd940yn0yIIBCL2/vc/1MnCLPsCBepE1k0Ghs007V0Lyssc
9+Ry5PqTycRjJWwZsmTfJV07rquUHatoauAot73MDaFjChlre5f4psXQFi15s8/lqC193MoszfIf
M1ID7gyXRgyb4mqdGHiFtmZFeQLfdt+TyePVsGig5E7JHft+Q1OrzUAmWKgsCDCsK4suo/iCVKB/
cp0czL2qHwe76x9DVjpPTBA/B54z2NEXWCLj0iI9+QHs1NxX5nYYQW27uBg2U6S/m4ADDxPknueP
wLcz4sUy/S4Kx3WiVjkeDHiwi8C3kJJvsD29QmPH0KdXug2p2/mGjI7xpA/sGcVQPFfWgKl4mj+T
MH8HL2dcl64iIx6pmDNRPtszvHEzLKk04mCEnEySrgpv7Z0GYgXX+UNkcbeHlWIfIUniI94LDYY2
v53Cwl21moOL8+iHa7jzFRnp4fy1nc/uOOgPRG2hjrE22AmFL7dfxOCsxH2W9fjHx0mw0oZSX04D
hXNQO9jpBJinWUrX7su0GzYJ0AZkmiFbjmR33Fl9aXuipR1niawYBwzL0u6SA9FOWS4wgZrT5FGX
hfTt31rXpPopgq0dW4dEhVVgTam+cKzZ3iRz94p5KdahDESerQtWQy1NZtB9oUT3UpPHBxvZeUvL
QFtQdOcPUJxkEC0t0Ji/uXba7MFJmw2Ge6dZUaY76NEosCr10beCam1F6xhR90s2P01Mdg7oNhWZ
/0oyWEvwDN8uXpOvEy7NZPZ3qeNDFuiyeq3bTLGxga4J/ekgDsoQCY2iqXic8kJh+7X2Nq5hcK1G
cpVVsS0Qnt2BDGkw6mSjZr3HnYVsKncuGonUj2pcLP10uLd7O3kMu7I+tH0Ntx798dYsmnLDgimR
NEGZin12rElYXmATc6SgNVoHKDdXxjjvxiTuF8rguuc5195bNCX7fBr2MBXsfVBlb3OUhxQi9pap
/Q9oR8HRGHx4vJIjPfTBXZaV+tkNggUTC6PFUkpPnnUwwvvbLwN+8gucxrRVVDr3yUgtGITJR5tN
2X7Wh0fLqZS3GFMEdDH1NY7KO6J+n5vcfgHP7g9h0ZpbAN1ppyWQApCArShL2VIMI951SrXsqyl5
dEcotgYDvgN+E/elURlbcwQubJXEoQ04O4Eb3UdZFy+ckmxmI6R8or1A+8RNL6TSE6HIfW/U6c6q
2AjUIVa2MCNxC4cD6kFuW5tDzNhc0bsV4IjkhrFdlyOK3RoZPy8CK6iMmmM3pf7j3MVnzYzDvRnn
i0whudiGzuppRGZtR0q2g59DlDYeyJakru/MB0O84689bOxEPZG7azylFispYlSwV4i9YYQWM51U
idCCBtykO6PFG2I0OX/6GgpIAAG4TZGooybY5EG5xvKN3MFsnJ4sNfbXAaM4+LfATmZLEIKlvCpG
pmzDhiQD5kbkWoohIlGIMO8wLu/G2p2/iWmPfQOHJCGYVX6cOb+gmuKoOKQFWeW2v9CT5pVEwWJl
BEayjoTSLCEzZruh66lBBm3vdMqTWuTWrio1heANFcNJZoqWSe3Xoc5UBcMDt4F0qWA4b6ldt/b7
xl6QbsmoRZAFzcZ9QMSnHyPUJHYtiJYMx+ClGCj9nMinR4ZIh1l2+FBr4gsiZQJ2OlyGMSPwd35e
rZgJrJMOlFrBhj6cEcoXRa/tEheUuFSHJb+bSA4m2xW8D9JtFUKncWG/DXCDkgoRo2gndgIdCwlM
gmALxzjHT84j/iDKWz85/XKqhThAjDd2CgcpHFaCKPvW/XChCSZpcKqJB9WNqjwiJFKeaS1GD+yb
WUC1sgVrOkTxwVYBvFnUnbYUVJLLeMzDZdjqybjQUUGCnmVMs2Sl4hQyxYYQg20aY7Jemhhhqv3J
xoAMfDUjBrl10Io3YbuNDPe+yM1Aut1zIuMRuPaVvl8XE7mQRLiU902K9A3XFPCisWBnzWbkmUyG
NoSYwV5GmMaaJYpFiePXyXcmGCjm9//PEfmf0P5AZDlQoWj89yyR/5V/fMu+5f/6ln/86xB9Ly7f
6n/tmpTfNn9njvyfn/QXd8TV/+2aKpRbdJSYp2H0/L+5I674t4DPZ2H8JLACsv9GBdT0f/NfqKQs
wzBsVWj/RQW0/s30zrBQcwF6QSGxtP8b8oj45IAEPVGzVa4MVqGrwmH5ZEfUNBWS12isN06qvKba
sI3N7JKXTgL8ZRNnjtZ8UUUdTkQ9ChpLCi4fTUu7E6jYsB6PRUbB0yFNsRJJ0eoI2in0RW8eZwXd
DAN14WkMvZ1J4DUU3ptNGC7+9hC+/GWd9Hc/TU38zH6RX8GRbBoTl1DXNd1PX0HvfZCcJOArZP4I
3drd2W14kfOOIKyQL4bY7IVKdLGajhSPRa8BY5GDFP/pOniQf3d2+s/rMAAtuKM2bJyfnZ1EopUO
qmUZ+iKeCSYnrIdA8FKjDlLiXRH7XliVxEu4SsTQyWcugZq8cuplauhf3KrZ/v6+fLLRul2O5eiq
Bm3JwiDO/flyGiMSdZoxW6wJo5J206cuJK23yve//xxX/qC/OVr95wfBsZPhAZBaP31vC0MjGGuE
XhlRctGqr5WZqcyKB2LTDGvnQoR2hbkTvdSrwRih8earU8J5ZEh8lJlzBy68hLlMM6B/0RJrywGb
Ntj+4zFFcYVvfD2Z1sI8z/G6aeeD1aYL/GTOjlN6CrFgqwzfjJWBC3zkWu8AkYjtIGou1DpYGOMw
LyCaEnscX/sianaa82TmBA0SSYMWjKBjz/ABnLNJOTSwp9GmdOeptTUP67/FUBlHHUEtOJ/MtYsu
7dAuO+xiAZvbna7aL2EcP0dlJYWBsblUFQKbyv4sl1vo8xX6tj1a2drNlJNaN84SHhfBMNHRIQoD
TbU4Bjnu2gZYDronHpOws2aZGfsGuXZP2Mw8MF/tM5ZQQ+UUAzd6JfllG4eCKofxMDbJtcFSJbGn
YtmV53QOTgoWQ7wGyV4hY8/s4qurMHiUlUgb/cGE8LNjK8+ebQBWnKrBikOa9slAzZ5zNUWBX24q
7NUlKaJkv2g77mrlcJNnvmVUWAdfCO4zhFNOV0YiulJ5oe2ffr8Qb+alPy9EgyQtC36cLm476s8r
Pitdu2xcJyZIxSClGEaXBl7s6bb6KnT0JIQYbSu3ftAHZr+BTmZNUuo7v1PJngwICWihoKyaTiWq
w2zu4Q1h8zozqDLadNfLQXfYKDDDgzU0rUsZlCeTBnyhawL773bYBOl4KRh6b6CYLbN8RPPkuO94
JyZe3pliNRvmjhklTAvVGEk0+dPD0H99EbFXdqRru4qfG+Snn7+/2rlGP+FqukEdiIArro8m/l2L
LKXhsDoYEGGCDqMnfSkb7mZeIRxFKXpqMn6stPVsMyYMjeDk+JkIs5VTZCqzLJ4iU7idXZFoezck
wV2XutCdMmt32+k7Y1wX5t5ueOFM/B7gBbmnKXlyRHaBh3XqHHtH5MgBUPiUMBGn/f/D/qN9MnFk
DRoWBp0WZnrCNQ2XQ/zvfoGYvmDm1PO1BxknamDlsHBwOVo2Zb0WNRkwtUX9inXISg15zxQDptvv
V96vOz9XYAgoOBbiVKiiP18BxGafQWadbiiXS69H1bpwo7ZZ/v5TpP3lp+VtsdlgWanyJdnTf/6U
nJwhXpyU7yn5G7qgT33tibkCiulRMm1wZ/vT663+eoigG5FJKdhiw3K1Pllykolk90E8YWimYIcT
i7VS5PcJBvQLs23Ps+BobXngYrQPbtC73m19m2q5pSiwOXTgG0QI2HX3RKBuDxGb6TopfOrEyCiN
rlmg7XQq7VZh03ZHqO+3mNjZLS+RknhQti+drSory7ZP+KXAo/bXVTa+Ksx0YnhhSVd+w6SK8iPi
veJoOkyAg/l1iMpdn7B0EWr3HhyUVWrMr31NUPcI6Ue0wYsfWpu8DK9hwkmEKfWH1vVvdkDkISIt
L8m7HZeDSWBmNVQL5pGd+VzCCinUHmYGG3JljFtHtz+6UH3MDCKRkAUD6UQwWGB9HMlxQwAQg31S
OGELdB9abDhd4pI0VH7zzQ3JzwRn6xAR1bRG0Co0tNUEQzQqBRRKCmdhG7yvaAULgfgpSZl+uup7
53xYlpkswx5q16SccmBmmEcNu00YwSowdeb5eKwNonE9RzGxUki+Jxpn2O9Xo5Cv1eflCHcZcjN7
LizmT69djLVcFnAlG7/ROatFDUqnq2cUJxBHKThith5wYQuTFczrEIg8WSLZw3ZyNxiI79kRNwSN
XyN5TGp+ukkqWC6x32kL/yA3R5QQ7p9KNL7sP1w1RqtC4LyJ8EV82iOLrMYMKu5T5sPptarSq8UD
UYfOwneZ5WckCPb9Yv5eB/3Gwg4E5JRvpw7Ybebu1kXFhyKPb6ZEwaVSbPxS/Y3bcIbngX/Crerq
qt0BNKcYY54pviELAmzJlNPhjCnfTIK4l2i/XS9JjA18ANq91lRWumjPk1avi5CErJowAxYhC5qg
i0LDmOJWpui5c1LwkgNMsA9d013nYT6ZE5cYDR0erVVE9u8DJhJQ/2AG4KkWyv0e0STstIYQS7eC
hWQwf44fSdYpyFVXR+hMpgboUUz1uVKaw5AwNcMAQ7oYNoBxsGeEeVKc6AqnhYfIA7tVecCRnOLl
GUPMpeWQGjPBxYIs5xCRrOnHAEh45UfuF8w01llm4t/5FOSTtYQgRj/hMgLJo2yrEjYmRPM6khm2
ECUUCUJELvKtN2P9aPW8T5pLxYPtCqPeS6aG86LA7XRiUWtPg//q69zbPH7y8WdfgA7jG+Dm27BW
V37MX07Lv55JwJD3ZpZWRNeeIrgRxhG8DNqwc6fh3LjAEolDQx5fPs4qCyDwfV+ml9sVAKHsA0hq
Vf3eDkjwIOoZjcwQSd2TLHBvZ6zCQA4faWh4zrfWidduUxDtiXmmogEcPVC4nbWcFzLH88PTnizT
HwjGbHcJEvA3Zsp4wig1otUiATcLm21isAaasHyrrK6EdxjQRtX5rrfpugL7vXvK8WRa1DIXOx24
XaoDbDLk2FRXwguNvPTMrWYBwmGGRDkcTfWOoQRcI1+jIAhOatgvB1M91pHzgK4QGMlOLzJhm1rz
Ip+wncbXydB3Vmlic76p5CWmGbcz407hSItCP/lBXG3PWZvDiUn3RWnujJh9qHcolczR3PSSqmjw
KkMrWhbDrhDNBzY2GzJeODZ8d50BjMpVhKvf1fDJj3Z6nmeVvOlJjvmQ7nuBrg9eZ1BB1mjIWccw
zkW9lqsBdk8OVZro7jBQljMRUX0SXhObb6mToKPO7IaBpNyVr1Ubkgou3wbm7DDOBbiZXvobXKnu
qkPgl29KzcsfGogPMCxEXGbVsaS2X2fjh2vXsOT8DbTPS9fpm9sTHbLiR6a8Nh0j09x9LDT0CLfz
KyXcZ9FO5rbIiGUpVWcnN5mscbhM28WCiPYmS64p9mmbEZMuIDquqNFKmGfpOZqDNTZAwiv7hA1H
9x/R9jHPnr+alf6MlspdRLGOJwDE1hqCEcr7tZmQae2XPGbkGZdmZFnrE8ZQrS0pJeweU59cZYZc
bY+beYTXP9nBNRuhA8rn3eLniJ0jKB9pNysCao9qMi4RPD9yKm0wUCVqdwq80Q+uhcvPvp1McqOb
Sn5sWOzhyh+iocTjU7Z0c3aJA25eln/zZ5Uy28fBsUMj48GQiYHlOawxjyXuzTw3grl7HF7svIUq
wM4KLe9kkXmJpQSG8JA7LN8+TcI5jb5+bEgOXGL6+5YH+mMA/w+Kf3wti49ZxX5Jnv2a3KJmA0eh
gIWnme3ytqdMAy/eRLPp+QWLSDPC5zn4cHxeTDNgm7HZO/5aklN6gU16IL+AUSMnUMueVvbUjTyx
WlbCPuSBlqmsWTtbUyUnXWPiIi+wdPnEMgr5X4zw6bZvmDVYoCvdea1XrdidYE2uIJCRa8NJafby
DInZJNi9REjTNFTTy+2l7qSeocdjYkFQls6J2D9rUfmK/occdpUtLmlYMelHNiXhykJ/Ima8cQcV
81NspSPPNdSeA8u5S/12q5QcBXJjxdzrDn+6edkG3XNOFlhtUWYYPt+dyOWt4TeviObaXdpnkBn1
9dwj9bAM7vI8MyxCGHLfuQMCtjR8HqPxA7KruyaCNqxdhTR7l4jQ0n0OHB6a8DtE7uqjXCCtw84+
YwMrt+KmgiugtV9T/8XEXMdTFY6LxNKOjM4CD4z2qzqzwgWzMJJGSQ14yDikR2Fucb94lydu75+M
CAvVcgIA149sGUTsyaUPEAp7DaaV9qJb7jcttzZydXQD5D7XPvhVzLLkFa/N74rRv7YjX97BeIbD
I4DeIsP92hRjCctihQARtzR7eIOZEGCA4BqON9CCEYNLLR5+qIZ+lDtQpFaQROklEzz1PLMiHQ9F
/jI0NWzL5/IMCXJ/60lS/Lzw5fVuV2knV2Gya6F85UwpOZhTlr6w4uuQBp5v6+5yIPK3Ki0yS+nv
vQiHgJWfao/F+KAmwW40TXS1o1iWWfuBDHxfPoWl9qWL3JMjiy6iI05IVY4UFhshVPYFtcNqTz7y
cAPhfq03+rFq06s2Bdc4b85yr87J+YNveMKNYo1D3U4ewCUx10Xa7cPUOuRBg9muOeD/GBNB2DzN
UXcmPQQHrjPDgAPW/QdZxdzar4TTReQB1kYcBzWKoL/23UY5dL54mZQI4hTJrqxt5PFBG+KQ9lCq
2hE1MQZkk4tRF2eWruCeFV7wKDiMTNkXiW4epxpxaE+YF1uYhIfkRmRb4ng7smRdNrYAa62/ozO4
z0fKr0qfrko8HOQyaFSo4louK5WiAuVhTNjknLXs1IVWn52o/9H6L7ezW3YcZh1f2ya9uDJ30M3s
o9bsXHf4qFVe9tvZ6xgAembonIrJ5H3FHTNzB8BOdsJJpCU5eN2Datqw2DFK8bNOlzr906iwyo10
xKd57jxslI5BAvm7q2lNlHJ+RKTD9BW2ae2lmn2vSWYAMqX8L/yJpkabtrVon30Hu5m52Cdhc45c
2ZPJ49eSrTjuLKItX/DSunZuddZm95RNq2ikBYksUosNP+N6PcvkxMjqcwoLwlIZ7mZ7ZKrXPije
6466SAsqm3pRCp5gzXDVlHVhpw0rTC4XqWq82jkd9a2n6hvizWZICCoPtkUExOFje2Pm35n44WKZ
MTNxNE63sqtw4eg2inHM8FOnSv7h4+RM/AaaY/m3b+Xg7eNSiwXR5CnnsH7Uan8lRnq5BnWj7nPH
koknZ7BdiiR/HiExL8JScKw5FNsOjX+56meWw1DwttNt8TxK3mXsYUvvVh/Ok0u1QtsBh5A9mdeg
ieszhFKdAE0SnUcupmKKW2bfbyV4FcgznTentThN9Bg3J81cYCtWekJ2K0WjcrmQWgeWWDdiRWP2
7NpV3LQrWdXy9sS9j3YNWyxITDjRY1jnT82dJesNgbsUTDtssrAbj70iN752rBG5eyfmKXHCc0jI
9cLMtBZrROsHVr+7BMb/opWvJQK0vQixEbIpNSYnQt5tXvQQRAS11uVW9/COXzSXEMMyecl76yTx
x8I0D0IlKLtETicL4Inzcwiofa3yxUHn5cOvWPiW9VXodPJVU58bXV+Vc/jVxnadh3yE4ShwQbXU
BYo5fYSv17r1O8moYL2JcYxxs1/ma7tH8+h0ODMKebDLhF8LTlHaPLcqtLdiSF7wsTsYpr2Oqyrc
BkiZFu2gPXQGen0V9248nD96LSMLzg4DvJ/ybqWXwQuWpSxBM0N6o4fjshSpS2oFmr8O/sM8/IDO
ALO+YnY84PwaGfTVORs1hJK1XnFgY+Hoe0psQzN22rOJ/JETXa22itLvirzYYNNp7N1Y2CulDe6T
QjO95Dga66yDgdM6EfpaB7ULRHMETGN0xbhg0zXGKjSrcDVCKQu70d0FnQNbDve6sIzZ3FuGm2RM
UBp1c7udJypdTDadAv+biKlqULbPMEVh0bL2kMcgYTL1YK8WfrcZEu0Nvm7mweaKZKFA+1LAA0ps
PVqiYYBwUAcPuj6r24Dw9CExvjYj60MLUeCUP9jPxzFmBQ1QWFKVMqHKWISqeO5RqMGFHXEZ0aY3
jlH8O5N+IyFQhHaw3xF11QymF2raP6n4uMU683u51yUxg8qAUneuD2XTST7M2mZuibmOntwwVA99
5oX87gPW2kREuzhIMkmiYvd1aFd0meTGdZBjI0iV+rBBmOHNSOgXJXueW1i0qvQfWebswtZQIeMR
9RpqEYni+Igu+3TahbJo7WCZiSQ49IqaeIHSN16uGgpej/FqJAvWq+ecsPfZ/TI2WC1M9kPvqte2
x4hP7XBrKplLh1nCEdGFaI+N+dyL+kdfjI9triLiFHhWAcrTVQT4sHa4DRTgb+pExY+DxK5lo005
JhauNEgLLVUGQJHkCv3+3OOdh54RfvjQ3ZUagr4oNnxo8RASMLTylwbwE3nqebfo/S+4RGF/Y6Wn
Xk9OWvMYaWBkg9DcdYAWEntED4P7s1HmXwhsoysv7jBhnMn9gQ8LMv69tAfsEKbvFnbryKmwZcKJ
hxkYVxSMytcCY0OsFwkHjuIHiId3opU4nkPn65bgZZaWbePYwL0PzGGZFe+lppKolZRrG8Apa4dd
bCaM35PLkIvjVFnHxNWOpUmBTCDjqg+MJfDlF2VA9V3CRxNOtOQOr0mmYx7e9PdieMOx98Q296AM
9b3Vue8CXTmHbK8fCluGpXWvt4pI7tyELADDicfS4tRAEYebbYB1WdXziB9rG5uMqMD6uFO+aQoM
2JmQ1LiVI5AW8L/TXdz1T3Xt78ci/RLXKnSn6kf4RqN2EilKDwo5Ne5oxIC1A9F8g4AB67TGxGsk
jx5dI+un2pHby4k3MbNB/qvOJH5K8Kqj2uc9xvoYlcMipBjm1Q0Sj9dzaUYV+LmiPCgy1LU17CsJ
Fd8aVXsyY+d9SKnkDdOAfaNjUpR0jxLBhIQOOdQY77K2bw85LlOlWwuPhDnNq2ijqnM102Q14qJo
nPmGf9Jqg3y+TN+6sjrFr1EiUfQHmNGWpIy6cth2e7IKEMZksQtywi6xKlHxZWLHatUYrC7h/WDv
7/SWl4kqJHCN1ENJ2TCHXtgj0dydyjwjVgQ3gQGInCTKCVOYHLSo+VoF8gSMfySzjaMsnAz6UaVB
5/YugTxHFiRJaJ9uEzHTLZtlQ6flqtlZ/hNP65PfiW9fhRVccqpAvQdd0WDJeSrNocAHykANQSsk
Ap6I5v/QoOa7Vn+OHS7HnexTTTOd5P0xdMDSwp7k9BzaCrlyM2WivFOQ0Y9NgT6BNSoTtTUmGBKE
0IvujQCzTgsvodj0RQjKPB6ow6494EjYz4dqTtetymmvuBTAwQBzEomgxhWanbvJcWsHQKMBYXhy
cTSqQcbUh2AccEAM7lX88xZZzF+8DaG1b25Xz/LAP8eU1E5AvRooX2lB7nqwOaZzuWadhpo1XyVQ
MeMmWWbRcmjhV+mFvyoaAJ0y6SEyZht521rF2irJXetyfSQIIPWX74szBJNX2fbD7fTPi8FcMHbf
NLIm88ng4OnqD3nzHnbiLvsaWPqyhPsVakq4zatQ++uCs8ncxcL6gihhXevpzkGAUAw95aOsLyQ/
aTGF1Rqzu6Pp4EJodMFlUP0Z/sBRqfRmaeH3A4ronqLaQurDdTU6v9ROvgXxPxEUl3CgQoqeipmY
V/6oU15UANMla6/BuTa+x/9th2/uU9sgXO2ynjYd6ZOH5WLN/+wUay1Jv9VN96SY1LVT1laE5pbP
frhKVe4pQyD82yoYNoE2rlU5Chym8FKN9Re4SoyzDEh8DjIBIef0UdKcwQnPk0M5YU5fR7u+ryxa
F6iFB+LuaEzSl6mLl7lCT+b7Q3LXhLhcFF9Nm/fDkugG4VzAX3guLC3sQNEGLmLCJliyvITxwJYU
BSgH7bqo5Uu6E7P1EZMm56WBtvHVrtkRx+kBD5AIEF6DtjnXdd+umtwEEPeBgTV99deLkKfHPmme
ZFub9+7HpAx3saPr2xJs0DdA2wNaMtJFnAW1ycso542yHb5Nht8irJhB0cZoV0bDmxhgsUro0k2B
p4xwa1C72nLCEGT01O1TUH4ruGx0/kyUJRfLcJJ9IeKTIYjPHosHnRBMX0LggRz33ragEFsyO2fL
7uvzhKPiQivnU47iqPti9umbkM+CbCDwuFQ7qXkuWfU9G5uyo7rBcJBDaLTR39sUy5EC9+lWs/c5
EaSlpb2EBiLgJP2hhdbeNSZnWUMdI6aTNo7odK+Npnv896GX80Gclz4MhMBr8FK7dx3+xK9xF4Gi
AAFyVUfURqh2oZJhmjGHVNJTXJ0cVceOoRMebThFD8QRuo7wKuPpqeYY7zlon4fuOEtYqQABs0Id
famtbMf5HJTzMihZD7fiqJMtyOgSgsNRC+GODsSp+zcDdRR8w0VKX0AAGGZU6xveo+Txpapl+8QL
XqFPWgx6/Qgp8Q7JFmVmaj05Y7SxXF682DgIEa+gtz90ctp1g8igRRqj+VUyA/qOq1O5Ot+MHyC6
rccc7xBbsQ4EuCG21h9MyTyIsvEgr/kGlNk4ty46Rk6gLLj1x1ryaG0IbirXkOAwd4aargFQ3qZ9
5CyRlRPi6UrEyAKiC04jaUBigrK+3SV7IA4i0YttE2A3S474SSK9SC3o0xt922jiETBGvnXIIy5y
kIjzIaYDHFV+b59avBLa4e52OquCTqbpeLpWpiFeR3srext35DQJOQd/P9z6p0m6Rd6rrROWyuDz
E62hEx1+yrQkG8PnWoMYUEjCuEQQAsj1NRi9oCU0jWMksc7ff7Ym+UqfBmsYB1kISjSdCennMT7h
UlgbiwTRkN0gyLGMdQ7lfyXKGkBTURgkViC7Slx7wEiogeP8mlft5g9X8Q+3gNxn1zF0Uj8FszKu
8m8pfKnQcR9N3I5ABfQZTV1xn6fui9+O1h0yvNWgTtpSn/vnlIjFL9ANYKvApPBXU9O/jp24qqVV
YKmTvVY9UKGGtL2pLPX5D5f5DwNqXJRMG7YkJBQw/58vU89bFRSQtsjRTwPF+aqz8BHAsvrJ4FLc
aF5h7nsaG/yVXTlci2dEmaaf3ue4Y3vTKLCrTu9/f1H/MKiHBsVlMf26sft+vqaMokBvc6XdNDgr
2Be9MnQvYSjiDV12qozyoGRP/w+fyH5rmQ78g19YfE5bCuxuzXYza5GBSYOGcYUKkGeIa9XhMt07
3Wpqiej9/cf+A3sQJoLpsiRdnKywNvn5m1Z5Hei48kJQffLHjKjdiH1DbZ1TOsaZZ0eX22AOAQOK
Yx9QhVq7QEOhDVLWDa5QyrZO1n1E6ybLIocAXGHqMTIOses91i80hrnFoaJoKz87Gn94UNo/UEck
MdPCHoh801/e86HIlMpXS5zY1OA9Cbp0o43DrgZY3dwaMqUEoy2JXxORfS8dV/5yZMPV8r8S5f/O
XfwcLQ13xTTZYgxIQo4rqZ4/38AOV1yL+KNm40T2oZXVNoDAfsDEcNKPEv1W8VMufINtnO5tQaLj
tascNBdsAOYhc8yDrH9dSXzsRPIxZWLrG/k+LaK94Q7nzOL+4iB8+f1zt35ljZompD2T9419wBKf
KZfOWE6YfTWbzO2FJLwA2jF6wI/7HPfhtJhzsDh5sbLlN1pxB3/fky7xMJ4tCnn4F7OoV45a68vb
pJkwckAGpTgDhF1R1fsRorqhf88yiue0plGpDcbj4HVJHV1DNNFQU4vzbRFJbHBu7Z2EtYUbX0l6
gYnwjHrpe9g567LEWVwbeuZvQP1+zYYtga9UMkB7AzBemTFaIImb3om5e2w9RaHxbCXyYISxheJ+
iz8OKrTi3DDIxC32QZIo8556OyB/WgVvqvIMuwp3YynzSUsoG35/v28Uyp+PBMkPRvwA6kJi12eW
rqv1Ywugg4LEp7eru0gl6AteE1XzEGFpRSD1xdbGTQmlPxZUPvhAM9HI3UNg8xfkHepdfxUnuYur
NlVH4INk3ipFjero1in7VXnObYsVKDOaYi1k25CNjxAEQYZQHuss2+MJcD9ZPlBzUZO9rqg7OXbo
df9VadynFKnNn07DX7lV2OeqglGTCRXDVD/RTLq+5XyqexiGlpx91VT66qtRKbiIswjk+gInm/lW
xI3TLoZynJoEFFluSfJZnV1//yh+PW9sE98+i8BgXVWJqP35hSUEsLACVEcbInX2YuBWCpad1oL+
/v6Dbj/p0zO3YTa7eAeqtrA/763QVPxKpEm5mcujA2JbFTBKCrlhurJxHAdeMbKSBXjnWlXBGmIM
uKq+/WbbtKGIDRgmyG5PH6gfaq6zw+zGj0wPqzvknyWtNZhcnLT3IZMUbmBZenYGl1Ep1ecQqzFS
9fZZOJ4kQlJITEEOIJiC72+zBjW3d5Lmiql8TtvFME7Tr44fj3+4D7eI7V/uAxa1zEnYLJnj/nzH
87YnRn0OEVHY9BhuEVxgxwMYw+mTG2TWyCGpBCYqwOKxiZ9lWUxGab7oqvA6Zc7h9w/m19PdtjXc
suAW6cavZ20quob0Jq3c1CnDiWLS90VQnUzBsDW3H7oUvGaY/vShxq8nlW3rDLDh2pJWhezs57ug
F1rrqJYoN9Pg2MvUh2JSRjyjWz8/zhdT6w5o58BMpposGFe228ZL7g6r1K6f/c7+ruPftrK64dQw
dWe3G91o2/Pyxhgnou9/rbKc9Mti29avRkYcxA0jMuf5+9zvbw12GUAroZJ4R+b7XUj2hSitjeiz
N7cZvwJdIoZG+2mG/R/u+D+wjPnypuT02han5Gcqe22O0KJH9oDBZAyrAjaoP1pq14VKGwexu233
luOzqXUWNSjtJkNAddmr6R94njci5+e1CNcUai28N6K6P739uMo6OOiLAn9jTtwb4cMoAIxVRyx7
0um2rH/eGaTATfEQI71E/2msGhn/pHLchJKcIqdTzti9dEQpYRXJdUoo0NXp5+RE6MYd0PN3TTuQ
oAiklTIqAl2uXIT9Jubzs1zafkff0ybgMcM7KRszmKB/QoxxISahD4MffQsxoJqU1Y0OH0EADy0q
LPRmZ7u3dkppn26IZi6JK0qKUxk2CK1wvNuB2xKIuIjao2M+pymAjaGG39O+f8sClB6Tmn0Q6ZB6
SQXDsSbtA4hYfMmIvPDs+JUwVMY9DcdLpjET1XymmUa/KzVOFlwSdAylg2saGqbHjApPHnfTh0j6
IwxLW2IXicP+a2eTdAv3P5g7kyW5kXQ7v4pMey/D6AAW0iICMWcyciIzyQ2MI+bJMfvT60N26V5W
8l5SdyPJrBfV3cVkZATC/R/O+c4Sv0+0iVAm/2Fys4u4u7enJ7yR7TYfUQvO3Df2xKSQNOYMRyvs
lyq/05qS8fdfeufXiodnD7yqyTYZyqvzpiNceRCJQo95sP1TN8M0IgDvYnvjHLoMV5RNY1o66gUX
PixsUDuroi0jUmg3kLi1gS6x5Y5jFUiRwtiXb2KsHkaLz29Ax7PjnZAe/pmBsUs0DOEwFjer3o9I
mvxc9c3dbPuMb9e0QzDY5m4x4I0a9ORsyr44AVvfbErZYA76MR/M7asOrwr4wTrDREtGpkpml9ao
ZIRfs8aIzOH979+g/+CY9rkOacKwgBAQ6r65p1Xs2GD/aN8r6DUsPye0n50fH7ImwmEBa6GC/x8r
Eu077Zn3Myoux3SgSEReaPLVaMfo+PuXtPqn3jTSvuV4ro0vBY+Q+daQE7C+JHaSFR5R4ATxBBKU
4qqoJUTNmVjIu7G4nXV/Fkn7xS/YAJMM3AISyFj1OexVg8acUJg9m/rGa8mAVAafMreC3ChhnV9l
A7NgZzugDDMSWLRxzvKnCtDDYD0p3ehTDNroQPmC3pOpGiA40mdqeaw89ZLlYpvWxnbtftJ4fOlr
pmqIEGSH9kH6IC8SBDjFfPu6y5i0snY0VSctwYLOa3zKVBgPCzk+W7SpaGyUXIczLOdKdhlqRuiw
YOnaSnCVsqj5kps+TQOM8K5G59K2ACpSYIfo8c8V2RXMrRceSgIYUP882TbKKoNFANTBHL0mZtpC
15ot/rpOkzP1YbDwrfOxopSNc2OMzqGb9B/aM/s/+gDpaH0zCBxqP7nWhj/NIMaWuSvklPrQ5Gyu
Rx7zdUeP2NoPbRO1eebHxSYqvJYQuGTaoDr2GpaRHFI6pXKVeF+UVeO+8FDUDXevyg/Nqm+bFC7v
1pxsXxcc2qKQZGW+NdZBbd2WSB2L/rl4Hy/UkZV0GvJ28j/U9L+WEb4lKWs5ZmE2/zK4GHp6S0Iw
6oPwnQP506htOZx1vWMUw/m+DnEL5Bi//0r80m96fCFo2RiWOFTUhvemmErAGS4qZ7BlRM0a/peG
kgymzaSdbykM+FcNBampX8osRVxPrc0AByHrZIWtbXt8rek41rlXG3mfrBxkBteW73Uvr/9H0MDt
jzxs2OY9y8o/ncG/dOuvL97lGOZ8Wf096xn90+NAemmWCbRWBxVM4P3kOW9v3KnjiaSYLaf4Yg/1
nT04Vzhzp9+/cW+Pf/7q9XjDX2Sb9Oq/VCB543aogEjzWX1Aa+2/CGp/h6HylknPH7ue17Pp50rD
46bgOMWTiq2OKIY3j36ioBNp4oJWWXy0K1yHxlPMBejBEYWZo7xwdlgHl6x0G0ZzhjEZNwwmcejg
Y06rmM0RMcn7WCG8rE+pO0XHwLWokUhcRdxIc5ekqHXE0EIoWjx2MV2ySzrUNWiCvnZ5MIat7Fmt
WozyLbO7T6wkxEmI+EEi3SA3hmVSBhpU6PGp96zDJM1PHcDOiwlBI2Mj2tcj37zyS6r7ak/k1kHh
Vtyko5KraOFeDfBfuMA/1s10h+brZdBTciztl4X58H4ESb0xnAEMRAwFalSa57Hsn3urG0MPQdyW
nlCxTEZUEbuIZZAd7LplfD9H075x83a3uCzb5+5r7H1ZjPajgSdiN9ogu+IJdeKQX4l+473DIeeT
4eCRDUxEX4tXoc62hkTayWD0LFuxmr+7WytbXAb4xT3Zdfm+Su5LCZGoH6ObovKhp/jDlznQz0mZ
vWALQUzD0RkYLwbzYwZIhaaacm8ms8I/E9x2Onl2TJO89ihDHQKEpoF0sOPAh1NnMSVzLZjePfBR
1yLZx86Yq8lmY4/GKSUAOBQCC7hIGsosGBHrfi31QQkVHYgLiKYhJNi+Te76kTaJRIZqr7R57BxP
HUBVZjvWlYg3DJp4KogKESc8Pqcin1hE9iGLGmvjuzN5llNXXoL5UTSgOmPx2PTONSaMKpTJPnbT
6Owz7UDrAHAN4JUZihZuoQ1aziJrjn+wHdbgvH1/+CK+vRM8y6cPsrBMcyEYTB7/eQgEMU5DUQT+
3tR9DFXeCqj7aU4pTe95tuhSO8MBWLLg6DBwpywwpjAmSrm1/Vjsx6L4hovhnugQZyfZnfFbEFZY
5wQxqPT7g881c7HaIYUhCfl7lJu6yDdaoAxPi+SrmDIwi271xUf2sKG8kFw5VG92yaCkTJAagMVE
WmFulx4Ue6Wqvc7XzGpDXEihIAiEF+2bnXceeYM2TqDaXRvxo4JmcrZZ3V/7xHrKeklUyviy4jvg
VnnknR6m1O5OBRV64E4PEV3xzqi5h2Vc3v7+HX47cME8yQHH6YqRkEvCeHPyRH1jusTx+ftE6YNi
mEdz/4dq+pcVx+vf4Xk+sxQDZY/x5kNsqUYZfMb+fuqmm5JfFaIKG6mF9TrIaO8BsMx3lxww6Dmf
7GVBfysQQ/3+9/ylq+RFcBE6VPQMFjjX31wnsfBlJhPl7UHdUYAuNcKnOFB4ivXEZkAeSY68J8/z
s09Sa2hhtzmgng9rZVDR9vmf/NrW2xYfZe/a3Fr08bipGEn/88leQLJBX6wBfMlGAJ99z18bbRRI
4gAab01Dl2X81bHrF3RGkiHwMqIG7G/y2X+AaUXdWJGlFwUGKiBP78rcLkLZ+TvccvP+92+e/A9f
LI5AixEI3vLX2vunuzgXWnmWEnIv8ZluGgE1cmm74yREaNGQgKPNM9RXBmUWbuuLWZvGZqiqsGgN
Iv2SJbsiX+erez+nyn23RC4RDtBcD/Yk0YcN0SPZWDDlI1j5uloebdKPRe7pMCuQUioTbRKsghay
tTm2aMlWs++0hyKYbYleOGILsQG9xB8Hk5McFQJ8qbbeDfNwwNfU3g/m3cRjdSLdLSyTpDjiwo7D
xDIIreGmMdu5OfKInmt30XekCFzzhsHWwIL0XBbSCefKTA9GNtIv19VVpZXJypQu9vdvsv/LV5F+
E/+ltG2g5DZV4psnIu2l01LJMa+xsmPVi+sykT48uPg7YELjUbcGhgnN5yLC/v36/ni1GbbUKrdJ
ZfqobiLImYH60SX82zPBGkQyNh+iBF9msb5ZOgXiV+bz+yQnw60I+kNm4ORMYJDWmQibueP8L384
DY3RrK0fpbY/qxmGmxgR5dVNc7RGC7Ix4mnCgHKrtHfs42GCLtSwHltsUGO4mYrxxjXqr37ZuQd9
y5wWT2if7vwcB4Fw1wF2E3/EDUMOgez1BjzyurboH8A9t72lt2Vj6TCS8h7ZCP4m39g5tXpahqKD
+ijWJFOLydf4tUeoEPrroze7wVM7UTp5Ovq46IYcV6z7qVJs5rMm1ERwbzoCHT2K8BvliAX1e/2c
l9OmTEH7TH4q/nBzub98Zfg02epazHJZVNpvh0cE50apTvtgP1TFO6Yo52wQipHJeJPG02NJIi7z
M9sKI3qsvOXpT8EYbK2etwdaJwAxnv1N7heg0NOC35BrBRY/qomAyQtqWKS1bvdtXFw+2/oWmiw8
QI80KFOf1mwoPc4vhg70JY998zhbBLdLjFOpzRNQtbH7zi4uhNpPex7JH+SOf2bGZbDMw4VVCfC0
g7xGOPv3vcVLk+l7RJxX8rQirO4FiPTURkG58Dv8/jvwa9G/zlxMz2HLyPH4S9EPPxI0z/qujQUu
QKSFheGx+V4ImAAce88A3dyYxouJwgjONfmkf/j7f5nDkwVHseK767rLCry35m58zKVlDLBWh3h4
CIIcrG5ytbN0OhLyaexyBUnTimIwsuC6to0HiWkU0dckt9Rx8PrPrSYZG3g9rb6/PnQedi2SKtu5
Aq+iyo8EQaYbAg5pAKGRYY4an9nV3EyxvI202+3NdEAEcBaNuo5Njpz09WDM+pc8S+7mpfzMRkKH
LUocRD3tjcq4rGKV5tt1F0YH+GOWk7vv8YtvrfGzm5ICaRFaj0iVZ8jC60ym44e5gXzaNYHFsJKy
tj8NNvcxdRXGeQS+Fnh95GiG3OWxHbNS467MFlvdNPNd3jfZnb+au3sRhYA9kDTiNWAXhO2zmF4U
4dYbjMLvcseENjACWijKZkdCALGm6XhrOcXVzJC/eJa87/2qO/pBcGoWzwylQgPuSCTfeTp+Lnqg
0KYyrgmJh5d1pglIIYNaKCQaPOvSrb85ZnZ+AYy/jLrzcceBs/HS6KvFacf3fb25LRdziuWZm86A
88d2e69Kj7jFaT6Yk43ainK3FM4acargb7jlzhXVEqKJj8NMGMgyBoh4MbS9wPGXvaqMT62Tsvsb
DLXNDHfZusqhkBcVvPWS/20cEtiFEZVbER3iIPreEXmzbyVnHO6A2znwEEMhqL+RilkZQdsIwZ0O
o6eI7YM1I4vtp5yb07f+tFd8O4Pg0eYrxWh5ZResZcc/75dOyiIv8erufbai28xz4n18z5PMGK+g
tHbq0HNph37/jfJ/6aUdk00FBQ4RW9Q7r3XZT6VDlvaLZLPl7kcrKY/L1H/ICRdprSC5ROkcGo03
gIZB0lGmudpXity90uG2wT4JH6vZZatWX/jzbTlrcA4KtRBwPS6SQNwvuk0IdGZJVisymomxXu3U
B1UzTMuSiMVoMxE1tWCYBl8M/4zPI9RDva/NQu3jak65irCSJqhzsGBVX81jeyLxyt9nBi0xIe5E
dKzHpl3Pd2iSAL7OLgzOlSGSZN5tYOLUez2xD76RMfYr1ed5gYVqWs7jNNovjW39UOWJXFZ0iuk3
RqYDqk33xp0H/xBhmWBM6R2mpLB3U5xCCmZSvqta/w57HA82w51dJHMiEBGEBwU8vLHAbNuQc6RF
dWcE8P+TcaCXZfB/mMz6OObw0UubM9NIiwhZSHnXuozNUjGXf6hXfiExUUybLKgcHxUKR/XbgSs7
81IJILJ7hzTvYFGUKmww99VI8WRl8ROk9O+6lSe96HIPIAahZWeeiSD7wwuxXm38/xifMNwiSJPJ
IWZ/zwve1PY+npzWimNnD7LR3qVLAAGC/Hh4yjkxOLrLNznTi61YdXmZLzcNVPI5cNIdXFiiDuGi
B3W3Vx1Px3oBhSYVZ13yOXokL29vO3eOCK3mH1tg7sD+omdj5PQxakdtzah59F1FUntb8sE3zm1X
Dp9lFYNdHhVHkmI14Hsxs1f3pN1IgRrij6lpL2PeF7eqPy/rI9M6XOmW7G5A+UGp9JP9EJSnbD1F
M9mz5LKw2UXlQ9BnA91qu09MhzacOWbtGx2TYv/WHxobwvjJoIHwk68WkxkKr/KRkNwPQ0XhbOFu
2QncyNvJHl4GhImX/J5VDbSugWAQcp2eulUrWAvWE4F48lRPhzE22yanptZDYm0SuDqUUWwky5XG
LOz6UZQF+LCC7BtvvMwzy0RPiUd3YrCalxIdvGOyMsPg3sAJ0njKxoot8/itDPoGBkJhXKo8J2gl
wm6PohO7UUlJxxeTCTai923n44hLN9YO3PupMGN/o1JsmMzAt97ckNa5+mBLWKr8m7go1zyGfORe
aC0ZhczLqJCEykyqmFihjXIscAxpE3oLkO5Bw68nNy4WLdldudgbtjqCZPGQoVB1DaUQG8+I9yba
77BRwPGBF8LOWVHMnY2bL0OkW9QCcO8Fpua0T2BRho6yX8bykaRLte3MDDkyX3HqKptbpuuOi+JP
jZH9TbP+xQLEHiEF3bXxv4y7omEK1koXSWw/6xB1SLCPVmYPQQ5nmfanXsX39C9XjvNNasjk6GJ1
CWSkQjPp7lXr9aEZl3IbgSRBef+l78GYDBiDO2nrUEzC2NLo3VjrxCL29CUpTfCLaLu242yjczDP
fNhImdd3/vW4acFEb5TqQZ4LjdS1HrptO3Y/yHvlo0qIzOsrIgFJ7earNzkM7Ctrh/ibAKViceAb
F3dxHKudlQY/YAR9MGRz28fcNvFYaIjK/ZZCKNsbrbUAusbv1RYipCDnCMfWMMixCAM50PXl3ooT
M66vw7AmoJ/hzaZupgcC4ih3acILer29/g4evvvXGdK9xgt/rRtGPnHSv/mv//P/LCATCTv/eZt4
/HPg8X/+g9aX8/Nf//fL+3+ai0wZTEfzn+MRj2n5+Wvyufhvd+rzt+9d8jMTkWDM9Q//naYZ/GUY
yCfWIR5T9dd1/vS96//Hf/fcv1yKJuoDsnMRO6wFyf9O07T/ogD36QI8Vq9/xyLbxl/gx+SqlmW7
hz5A/ldYiNJctx//fmvAzGK1bzsWKcwMNBhOvdmOLKInX5NW62BHRPLEs9veOOu0e/HbGpi/GX3s
3Xy4BHVB8mLcpZ9SEeHMAm3knArROOaWQeAKuZ7U+MK/r35Yiec9TgrLgcgbvEIRcoEjR89Iutky
77q6ZoqIiBVMKJO2uYvLwywzcZ2ymIE9QVWhOzj1OZmT9sbzCY8HHRoxHY7H5GOaJqheMjRs/Nwp
xzjhuhkDlKS7+v5ifJD2KL8tozHuJ2LnvtCbD+9k3jO4AM2411U7Hq2qn8npUdFpTBrnmuvOvxE9
mXZtAyaXrmTSYRD0/s6mcTwSSsysc2ot5Axmvyq6qct2INLbpySNQIHkRelu5iItQ6oP/+J3QX6c
nUafUIaDkGz10uy7WJSPveWaobLkoDZtUTk/YlFPHxeWO+/yiUn8dugs98MwS6JB86X5kazBSCJt
0fkh/HqioTC/afK4PtRtSniFqAm5b0vvSoTAeAYqQ3ZMnU17Q+XLA5lA3Ao1C/jW7+Z+Yy5VcJ/2
I73TVObvxqlitJHQHhwSBylDYw8a41fcPJCGkISGpYFgLGb+tYyE+4Q6VXlb9D/21a7GpdwIQ+zn
MVmnTV1gPEAF5h+16pMDWQvzpSIR7saS9RTmVbHcee7SgSND8bWPHNkaGxfA+a5CEns3IG05s6hI
7xjKN+NhNuMFgostL0NnCiqmGhj+mFsvdiIF00BfDsQUlMk+SRK7CaVcUhynnnWuxlS8BBpIxBYv
hQm3JiZmZ4xVd208G0+3gxYSw2Lky2QjuzL4iJRk+uF2FbckV2+x8MHgQJuioL66PjEyTMqZg+Zd
fBjc1nysxiaajnMawWYeJDiPJZfYTxOm0fzwQAfv2jhPxdFjbkYpYqXIM/ggqnsrHYePScN7i36h
dq9dU2CB9LqGbskwVN9cBtHgjwn6fj4KSy3etmpi/0turIurYh4leHCjJxwJIAzzmr5sAUNUxiHu
coPllCyIgWDXMm0xwSInrdyUrNG+alYKDtJd8h+Jocxpg85kSVdnXvfE5ghJIVVGbaBPiQxBdm43
6suM/i8sAjFj+OebCB/I2AZdUZ+N2nPu3JJyWjbOQDhmTbHdeZV5i/4Nmk1f97dZXFrPie2hFlFd
0u2HITV/tE7Q380kp31NMzFdtdDxBzFk/aPFq5A0icX8wGki5rA0nPRKRvyEXyhFViCBXB+Jkcxv
07oDTzU5TGA2HIfuXcnm89xETfmuH8ZgjSTw1BejyaKDLloiLxmsvORUynsmTA1VWuz7O1xz1kmJ
Jl6D6uT4FAd+B7ukc+1dNZX6SY827l05O49lVss73C7uthgnsi2ySWfPtQGUu2TGp1ipExtUxzE5
mIxBj+zT3F3n07IXwZx1t7KpYlYsU3A00lrvrJFuuSKmFnqnpdYmuxVslMoyP8KflROqh5hNfmzy
5i1e6h4CYgyizbJY9tmTTX7JxeKfAIqoO68QsBkDsy93C+lad2ksDKgiKnv0dTadR3acF3RD3cx7
5ct7CI/T+yKqnT0bZJoOW5X9lx4p5UvZG/D1G7zDqwQVADdiJwanww7vsHex4LExq/H6YmctBAxE
puCBsi2o3yie5tuFoduZlE7vnhyBeNtPNnlaiTcRe+VgiO5MODwhgsXxAC0FUA8Z0S91lzvnOrNx
Feb28mzmJP1tKg31f6r8dseqgVthpLTUOPtDDM3qWAeLoHAOyLuA1ehfZmVyjhG9VVyH3olPydKy
nmjWGGLTaQhlVsGyS8gX+jpxITxHnaG+531rY4IP+p2WOZlcDtwCmXnNlyyD/g2BHN1w4NFN82hf
A8vCSucu6LJ2BuYNm51D5Op91I7TJ7815ycjyt0zU5bkUGXYgZvetQ8p45/bGkTomQDN+YiuxQSx
MQxPmgK42EwT4xTbbN67PYj5TSrt8ltXEXPIyrJ8cMgcus/SnAlaTyAW08ZK1A9SjNaT9oruMsV4
/lmFFcxG43Sy31VtxSeZFBVC1dKQ1XNW5uU+4u3dp8ZUHO1lDIpQRFhkQrrE8cb2kvmFtTKeIq9R
ZwvKA1+Fbr3kighGup9dKnPiJGpREzuELCYb4jYpswnFOI2NJoGHe+bgEkrFWE+SdxDleK+czBke
4WbwVqlojo8obOab2VzUHhkq8A9yKOH88M5yLOO1V61Yp4VTMmz04jp4TwaelHa022OsohQGjwj6
DVABBOW2TGi08jUPiLw28EYNqVsIPv0QwQppGq7VMhmgO0KxMx+MQWZhOhfGB7JU1nGt5XSrUbS+
iR2ruSefgOAbWK3uFiZBwv6cK5pBU2otT0yta0Y9fVlS5ef18JhqQshisZD20owGdrCJTUTo9Jg3
D6UR9Y9By2XIcqi91hP5mk7+JWITD27dOU7taHEnDFaU3LY1o7kuM7rbApLC8+ynzX3ZW9lelwIc
Z+Uv3jMiQUJrHNEdkHFPt2PdEO6mEZMr9ODh0IwwYsa81CQOu0odG7n01wlf76VIquZlhlq1X5pY
X9KiIT5Z5AIOdGIgLyQUGYDG0mYfqhk5RG90zolYu+wMBYVZW4Gr3E8QJw5RUe4wdU4EfsantBqe
ChKIaZMXfZtmjXwo6iklBUbT/lQcNCF/nPVwqd30wSk8gaYiS4xPaYu9eFZGfjuiYidiAf7X94U8
RQJxuAED3YCdWuQKevTcM9w3sgz14N/0Nil8dZ9P10BkBpzeRW/T0myR+6GoE3zPi+mhnef5MkvC
GcmpUz8M7dT7ijnCNo97KA5ggW+BDjEJT4yW6Guh8sc2LrHiN3320rISiDdIuyqI3XyF8XynRC5Z
QUXRujQI2brhYGe1fe1rMmW3QWkXBGS36Wfh6nLYYNJmXDyRTrWxEPGd0BFDmkhFRr9ZF3XdQs9l
CRgqh9y0ORuyy1KljLwd7X3tK5OSg2z4ZSsGiH+VhVyAVDVj6xkd4TQQsJpwmtoJaZndvgtyu7/m
y9KfB17klbPUQPuil7MGTIuElZqTyJ/xqcn86k6KqCQS1Oq35TR6Iew4DeHGTebVrTNu0ijrj4Y1
YW1GHUJZpfAsCzNz1sC2CIeRwJhZbRl2zB96gHyrvd3wH5nupever3nv9FF/ITp7OIEr7UDtyM7+
YErM1cXsu88lJxg1hl6O7ZTq0PWa7NhMhn9shy4CPjulAO5QxCDWdstjGUTRY9+W5V0vMuaOdhkc
Ycm+wkw+tAjf987YF4/mwsXnqEncuJ5Zf7ASRVwkMUUtzOEg+/JTf/Z3K/sP95Fn/aHhebOHJ8ZH
N5Pf+9QpAWJkJ9mxwgMqMpFdqou+OsCAQ3iEUBWJGAOTjOxPct/HpxEWL1JGb9Pbbfcwslzfjrqg
0JqIe2X+Sm+QtWCMnEhT8de3wmSww3ejXWiCxnGaT2qsbpMxy45dQxwMPiyCoGVwM5RBedAGygam
E0fMyU/j7L1UYkn2pVCzxRAkb7+2ROJugq7ttthmZsx1ZOPKliSGwB+7sx8kYg/re9ovgVvd1MDj
WWdO+jYgWeIwJ533wOS4/DSbafJNVdO8HWOujKWFezHrge11ale3vYPYU9YDiZ0WI2gTuf2zo2f4
m0PaHhNJKMykHO+MGST4loO+5zpKFmbNIlqZl4RyAl2zCKox3eg98MHqxRgbFTKxMbZxkZI4B152
sePpxeaWPMGcqQ7deonHVnEbLKl/JXl52i3kNh7rhKxCLv+A/HN33qVDp+/cGZwf7LdtkM2ra9+W
yyEqKvA72Jmb96Ou6+8T2eTvqpy1NSF0T7ozSBmkx7uzvZYRHJuQ9ER3gkbJp7SkbuuV8nZR0i0Y
aspsPPgL6cKSx++FLI35THHSn030k6nZXlWtpxdyp5IdrniOtTKzvhScdeTIdR4gNG24xNCb/jVw
8GmsKzL/0qadc6MnZT1Kc6QLsSNhIWkei4lrIte3cFumS42O/VYK0vSU9p50Ic4oRNBHEhenGfqs
pbsiPvl92pX2t1ZV6YNpzouC3O4P+z6S3hZcSnqaM9F+EeSKIV2F0IFEy3gZY1T4wK5bxHAjGdjm
whZPlOOtp8mWd8ToIoabn+LKmkIkmSPmxLYJ9sD8ucAJqWcJgCI4Ncsnx2AZq1a+t2tXH0uKqtNg
+RheHa+8pkWReVsmthS1Y48UOMWH4yXOt7KAwBcTB7VGf373Ugt9ez8xyjLNMTvlLu6JaIxvm94o
b6ZaB9/cxonfz6MZ0+2Z3IF9UVtHP4mAiE31jIzLb7tLXlocEnZZ3SO4SIZQMoUuN44amm+iya6d
EsQqDsTQsPKz3ml7KfdwFNiFaFsdGpvf0rbk8iwtHuHUCIr37r/6urJ+aK3Z3RtlMrxnR1Y8RV2d
XaaJGwn7KwNXp112QVnEBz2W7Ytfe8aHoQ/0vtZ2t++G5VDrEghSxKdlYoZ/l2TVue7hFW5dMWLN
Xcz+pZ1hjgNiit+5Se5eedf9MM/M4QYevrOPigF0ha6nW5XzqDQ08xZbCDbiPK91UDGWrdUNNSI6
B/K+vxavhwTpuc4uzetP+JdefBdvoGDZA4nOZxqOQQD32la2PoFwRbpDT+ztBWb4ppib8yyIs5wy
88a2u8OcG6emkIx9K/m1IpAK1NL4YOYc6L4ra8iNNON/OJTXpdu/D6E8B7OXZTgMzEx31T2/dfpE
XkaaZcdBQi67BeG/iKFfWMFYggMk3fY68whsp5KJale94FLr5nc2uWAvvR6nHxSiQ1glVXGRylfv
6afFZejzJccRGCU3QY4aEBRS3ezo2Z1y1/eomTaUOvlD6lJqwQzBNwSHQkK2BZpV3JoOjdWW1RX3
5gAD4tMfft03Ghc87iu03cHDhauGQJM3VxApjlYUOTYRPwhydq6Tya+wlxGyY7hY6FuI0uILk390
ybv/rlDc1WGSNOK+MyFJgicH8lU4LodQmmlzExuN89VRwp6g5RhYITJZjfHW7ZMphoiGYHyjZF+d
iFX0z6lbI/Xo1OSKf+04/69Nif9/nP8aJlvx1X33n4+Abz9XaTOof0x+/+2P/R2H4/zlkdfL442c
33HRUv8UhwNKk9wUCW+A1d065/17+Gu5f+H9ZF7MAovFMVawfxsBW/ZfmOypqA0kc6tu7r80AsZS
+89vH0tw9pYujmykHqg+5Cri+Wk57bZd1XALBceBEdImUMRrEi9ukWPIneYQzjG0aISquYFgDvt1
dGeQ8HZmb/mtQjuiYszUjvYQdmKHW4dwvzAm+GGrCtbUUSZWwLDpn/LqORLNkzVR0dNQv0uEaDal
CQqHkDtmHtm0g6iCX8jJS3w/Dj97jK+mLpywWp308bSAM8vTM5fKrBsq/SIw9hmDv0acg9ETZ+xD
N3Wh1TGyizvVjOzInA9dNjxkqXY3tFEueP0dmmvQ4WyvMYE1L0zJGqqHqAlRiJ3SfJkeRguBOBkf
Zpg57bbIiu4u+8gVIkPts3drOv9z1KfNDvnhe5ss3Sr97FWJuJY5Wy+GyKfOJA0YPZf56LZPJnMy
t0nvmY2HxZJycBP1mDTsQpfagEppG5w02DKWMSpC5UY/SLEctrLrWGGRHsmUjMSwkrETXg9cyVom
xrZSxkPHhX/sR2bewol3gd3HL3Zw0OrJj4bkjuFNeQjqqd84JbvXgv25XEcUrQ12abI+EtjW3rkD
Et4WCwklj9rT8c3h4LOTRxhn7HuX9y/GFbjXN+XomReOTUagwrvgovBE8BSIrt3Ycc7ibKmfEuGh
FfA6dzswLmbmNxE8VJAi3SiSFBL1Eds8q90aeX/aMDSKRhdftoclSfoZ+dMzPW1t9SGw1ga1TkD8
BvAkXOy+t+eAfi5iNESQzcY7UXeoDxy8REZisjsro685CscNNXfEae+TDIOp6KS8RF7KvLnFkx9s
+tomFrFvHs2BcmTpQAZaGTK9VDssEdrqjoCb/Cxs63GeR4rPHDTh9H5CGX5BSRJB50uuECyNMxmi
WGkY6KUm0YdxSmERmZemYyXCgOQco9hB1anXkDpUQwt7O2jo1YFI5kPaovPrMgSsXqWZOpTv4owp
US3hv8Q+P6z36JwdGmkO+4nXwGZhksNlcHV7apzpGDMd2Wqz7XcJGI7L0MIn9vO7MnC++NPyAfNy
xRqnwfwVeMkeuBwW55rUxQBD3g5YU351h+cis6eDPw1XraqZ6RTk5BKlCHAxdIMsZJI+P7v5/K6q
hvyZWrq8dDXNfLH+10g2w95tnY+e8IodmbrmCeixu5SsEyZqiGbJyByf3A9Rt889U278BEoy08II
ff3aVfEr7vLCGHZWNDKGSKP0QgpcvC2S+RtzS1wFiYXmlx3PMpr+0S2L0Ihq3Py1yC9Tf9Na46UY
xnC1Hi82KDinO0eKIinRxBs73kW7x67L72vGkFuwPt4GfdFTb9j9Zh4wFYBl+xA11JTVeCNn+a5u
8Dyxisq80j5lyCL9vH7C6QnDJBDRSVbJ3jC/tw40JvY5CGxKIPis8U8i2ZpsZ9hKSRc4kU3Chb6m
Qbb8L+bOZLltbM3WT4QKbPSY3AFJEGBPiersCUKybPT9Rvv09cGnIrJODSrixp3cQTrSeY5liQR3
s/61vsUwglQdbdFgQsvwVGuxgR4ajw+XnJM03V9hOLG0znFySyOaUyRx9/NCc8Sbq1e8XtGlyOb4
ZKkiu9rmMBNsrvR9n2t4xFR7OFLtOhxNbc4OKe75PtFbZvPzDn+poPt4VE5GT0ZaoA8GVRkXr53p
hjRrkuXKS1x18ZIl5yqVn4qd2JCtiTOYuAs9rBLmRedVpnncDtcmbYIwf6vhc0vTjppB3d+mrbpr
tXQFqw2kRNeL25JWAk6Zq15eZWrQOjxyWdsW20I3g1Xt4Kj8wEhysFKwi038muUK+cfuFPeY1Cj7
O7UcY5gJQGCr8oMLOWyICxqK+13rcoNiAiB8Rys/h1g3YdyD4nJb50ejTPJALs/ySKWvnKJpDhIM
Vl7Uh39mVT22OCEODdpSj3i5MYDf/+qo+qlZw8PVFbiYUcZf6fyS6qBtMCo+r0PQbVtbv+uQO0eM
SrTTSGWBDpxOkTWG3sgIy9MVUJz0Pgs/beoDrpfwfa4T+9DCKAP3r4fvVinbbTzulC7SGQf8FEUW
XlqaC3faNGHYTspfSGfVHyqbpnb4nrXBfob22XmLEKU3TKwcKaezs54quZ9HaY5YnJdws6pXO5XC
02qFaxb4ti0KE+IO/oNdGxUn+ml4pfSVg56ytyDG6w+lAgOirAkoJIItKiS7DCW6e0f07s4YnfCk
CDw7cPd4kuI2IzkjXsZi7LB8WMVGlT0WTGMJjMFhWwfKu8UJ1WIUFqsvX4t2E4Eet+ODbNNa3i3W
Pe+cfgsMP2B/lk+6Gh0i7l+M/wqQmDbOE8vqf+D3/52/YqziGZrZE2DcjoySd6Zc8Dk7xbG0hytU
j9aFbRRLakRmyp3rMrzQNfQzVaZANcpDNsxbxtsYdmLinmhufG3kGgIesaepyhfFcwfArixo9njO
lDUBmQgoqAwr2+Ze0VOMbhUlCWthdOO6yCOY594AxlVt8huG5Pf1LTb19jQK3rfaeCm5mHo0qcDh
ytNvrZ/8dNhTlXJY1OSy1MWBTL5JxmXTmJXcVEvqqabYd3PzmUP9JCCzV5LqG/PeEwPXLXcpziRJ
62zVWvyQuk93t0ZlBz1hk0p3sj4ZBR4tHM9RN0xb05nK/dwPV8zLBpDtDEKyEv8Gy32aupWaB7Cn
ZHVaSHSz/AwQlyeMoKHj6OeB8w/+yqzfuwkBk9a8q5P8YFPHPN5wpaVzlXFUfpVCobdNwxgepj1b
d9qdZZP4poC2ZerfeTJ56aABbifSFcXMVoxyG1McgA6zlU4anaJo2hpiPlPBUIFQHBrQBE6xyqLv
RqpcDLNnhsnoEnNvdebubkQabO0J574tbwsdLhttcM+5OnyCBmRd65RTCQBnK9URtMUQB/m60RZl
e8FjOW4bOoR69W6lI2yYqn8eGzlwaIzvS3Xqe7XcSsN6xgbL3CxO4cDyWpopmzlP668w07d1N9l8
7Yjwec71sFMyJkQaN+fG/rFwjKHla/hK0MYYIpxT3issVca+XuqXgf6ZTbHAuHeci1IoR5O5X1UP
X5SKiZ1MWV2mZt7X4IoAyjm6meyNBvBbNgVG3byVtcoRmq8w1OpWlOUM35mGKPT3u9kwExZ8UrEd
cnaYrF0uzfsyCFyiOh8lC5MziONqILPWlhHcQrZcdVA40gKxZtbf2LE3tiamOsa+m0XPrxiC+f9q
HPysZPwl6/ilDDloFMpyt7U9x0m9OPI/UxuSOuS/SBFHWqY91+JQ6vWEvxMSYsMpaFfptvBqJGNf
JqWPH3A8Ri7fQqUsxTGxxtqzDcYwau3IUxRDCUd83Mxja+HrzNx9HrM+D+YGBa8BgWqeepTzY9QM
yx4sICebIRePyjXvmXDeSkhwl6xazOesPLh5ZlzTJVqxwLaxj/P5j1wUbrfk23Bq9ScZLZsaEuoO
BfqrWYaToKFuM0ALL/J45kM7EuSt3t24dI+m5dnJbEPTbVSPC9izYFrIbCPJPDdpPjg0z/vZ7h7G
asWD+hrgkw1R6Adj18qbLZTmUk4O/PrIV1Hhd11atJgKw3d37sg7FieswNTw6TOFc9SvbuAdz3uN
L1EWxW/kBLmfC6/WJPUs7tovvJ6Ls+kTv/3GUqEYNy4kCkeviq3eJN98F7fVbm+GDIWgnjO8czD5
9Yt7y5L+Wxqtp0CiaSLOztwekOq4QkygIfqLbWUJa9ECDqVBnmXX8UcOQqqTmpcibTB+aFmxJTOB
H2NlJjTCeCd9QT89LonY9imubnZWFn5auXlqpTTOcZe8T1ESEpdhlBU2yUEwujPG+CJWMExdEZxw
8ihwMAhyjITTKTZjRI3v4LLnZsanUYWUjLdPiZv8aIbkxqgaLHQOGlsvzmTc84BP41ntymOSr0JQ
QYuOSgYJMryO0/QwDM5yWKL5W8EgR0GL9tBjhnwcd0hDWgofOu2Tf96LFmqMZD/hesWCoSfPZT2x
Pnga94uNaEtI9xQu2xniCAY8WhmK4K8K8H8lh/y/2OH+uxvu//i/q+tn8bv7n866/x81E0sgbGGy
/99Ek2P82WYxLcL/Jpv88yf/pZs4NjXCjmEiC9qQepx/dBNH/w9dRzAkj/xf7rh/VBPNsUHzYbIj
Z+n8N9FE/MdagebSUQtby7QAK/x1PP4DrfuX5fGf3//bGAkU17+rJlj4dJL+qwt2/R5xJf27aqIW
8HZDZV64zl4Hhr6eA6LlXXeXm5MmPahoDmZyKb22Msw/MBeCqFPq32nnXHA772vHHreydkPfmsX4
WhGaWWq7POKliHakY+19Io0ZNBuZ87o0yys3g5+SjJsAb3Ky08+5pCKg6AuaFwx9eTIBnjA1knzN
svlZNi+k7PRP+MC55yyF6SdG/ow69acWDRmSbFLYPMyD6nYcNogLzotN5D1z6U4zxnOi9J8UHxG4
6+Hk1MJllyRsvjXIpO2UD5ITH0PL/DJUuJqZduFbjsM+Cu6DOM9e5kpxoQABcjwHZfzQ8TdlXvsm
6lFHHIx7mu4xhTQ8jQ6cbR3/UBSN9ltKTC9kX4gGRO53HOEimRKOn8mH0zCOd9riKCeqvyo4eobz
oWs0/IWULWGR3dr1CCsxW7iR1sWLVg2xZ0xDci0YQYwUGnG27sKPvO98jOSc+6RoOdMmP6FsmdSu
aZepPkdE8B/AUJbLggm8c/R8a+H7OcG9O2qc9250qg/XeAhcVScqQQG9E47Gk6ZO2oXKjsM0OQYV
t/ynqomPk73gWGwN66b3WICqqhB73WzUTWEZxT5W9PApJ1e4xbwwvuc5cYo6i+LD0MzRvq0GrlpG
rL9m0Rh5s81wQW371znW8vO8GIx1lORI0lM90oB7U4zefK0Gxm+m9cJM82yk6sQVD7Sz06QPYgfK
EUsAd+g49RujbT5t903X0YZxJbjfGmjZxgyLDQUA0amRrnxwf8Y2IxiHUSlkJGFMIAU3ANE9izR8
GCjTtUMAu5qT+7YIM7nEVmGQ0B8o8WgbYnaMlGFm+a0odkY/pidiU9baaMdeqVXG/e8vxoyLhbsv
m550smsZL4XHYOzHPHViX9HbdSlm6y0TY76ZccCdJmBfErj/MRttZKF0+Kxzm3GZjXuusdOnsLSn
N2zWr3lrXyC2zmecNcs9K+Yj3rLDHNXqT8m1x1Qn86bKGrOPPiy+RNPZalMaI7eMgEkIBuoSk0lv
6tYuDbEkTFQapP22tJX+oCj6ccxMT1iuz6Du3HVMhNDtGHGimI0pxRWJZJONis3kinveG9xnI0Xb
FFlDkmUOG8jyuGMazPIILesBH39VUGTLh9HrJ3sQJc8ZETnLArbBx87gu/XVbjUQSC3gERHndBTy
GGfZuVWr7KDMZnxUi9k4uZAWLFFMAbGbysv7vvjpUqBDp5pJJfZbm5lG0ODnpflpnp8k6FpSX/Wr
Ogw+Zlw6VZ1YvoJI9F09mvaMHly8R0t9VmMCQmAV+21RlONR0jGDFyu9OQY7dt7XL7ownmXcF1yH
ZwNjEnJvJruHGoelb2nAj5Zi1MDOZ36S2EHsWOGJTpr2GusK5vo590TbnWMYQr5rUBGqOuVj0cUb
iOytmYXKvpyxQPTKjG+RyPPRKobhlHBfAdEiKp96x7d6SsdLSTVGV0CogLwE1cfHT6cyH1XVgwQO
+MCGvz5p6ikeZ1gbRvI9U7x1gWFPRq1IDkrTtUer0s4qKYTASE33qHcaTOZBOVL3zQQ/4hhiJTGd
30hlA3fo62AttPuq3O2dpjauJCcM1D48SU0ICaIgE+VHokpe3XE+CDob9IlCkjxhJbXDrjtkhW3x
WpWeKdEIlkbT93o1l1vtRze1BrcA4XpSWBhkeroNl1K5AmG5umTBAiUMr4rSG9chdBkgqZhSOECH
1bkbBssXmCOXsPgjmvaX0iqHIdJ+Jc1wsFCy2xhnX1mdeBU+64Z9wFGVP4tEdsCOqEU08cw59waU
kO+2GD+XlpMbNreXeO1OljiNxo6rFI/PY6I5wZRljkxEf6lOtAgQ2S+Dfpody82L2tcP/k6cMz/r
scWxlV0BngbJMSVfLrm5UVIhWuqKCMRFbuLTRPLc1M60m7OFAr82etHTxbzJBkb7MjLc0kbUJzx4
tZK5x95SXgv0Q1CksR+1xl2sRCgx0VQRqvEdjD+WjpVoEiaHPr8z0ncy90Lyz7noe5L86Xa2YAqU
s07LAalE1rbmGEOrOto4QD3HqDDeNrZWbDAnCa53LwKf4NHV2/uKhwlgL/kVZVxjGo4/bQ7hk2zm
j7QQxcZmvrnXDeQwlTq+jILLtHukWcR41cUYlCodgh8eXXjitE2bJjAf4v5DEI7cjcx5n6HD81OE
0dOCo72B8TPVrnwRjSa8XgNbSV/8rV+FeIqM+g0+kcBOgeRPAPMcvm14l/Y21jWADnnykvVh0FIV
DMnF+V3VqAtwJYsNvTKWx+BU2bmt4gaNa7ybYhGXPiXeZIaxe3HTc6ejlBRL9WoY+Mwm+oBIA06g
51NBI3NB+1DpxE+hJF9W0BHkqdyJjq5wzs3bYFmIcA0ieoJRojDdgiIkB2U/1PghwwqgImf+ptqR
l2BRHNJ7n+dBhSMmiXSyRVH6okKt2YFtqcBse30MmIkxVsFC4vI5iC9zjgRcLQoeOftFZkBkGvMv
30lQlscUqwikhvoeuuZeYKzaABzSkRxTc0PfMnWa6mtPfpyyh5V9gHyFeYWmQGekOz1TCb8RYAqT
YSsl3sgWo51XrR0cyy0fqVIiXXAe2NSy/gtz1X91bEJtnXbKzU0lzaWalXmG3sw+xxjJ7El9iczh
ww27D04LFOBkyOVmkhx0UgXbv2Uia5WlSUtwmREbKFdfRDbQBNMMuwzvg1kxfbE5SWleO2Q4BY2n
jn9GFcxbSaGVnPOvmrPQ1IJwqGA8yDj9IP8bkJWAr5NmD1FbgdXRQJRK3N/wUTdUB857rNDxDu+y
3wKHx3YINUZB9FHEQIwO3bRU4gdn4K85ZGGfcCfb+oL/HRsy7ifuecjimUauGnb/xLiZfss5hJLF
7ZJBxRah6ewWiHOFXWZ7JeRfBBqYBcnQEeW3qa7Zuj6Kj0JYHBGxL8PK6EngByvJEaXjw6xx8rW2
fsnC+UhlwkmVZMDyqx0Sf87qYxlZkGHpXdR49VXi2iM+KUpr8batoHrLTb22n7AmZzlFuGCrJK5a
PUnZe+n+W/tlZOu+ZJhBGIps4mnxh+U8U0pha28T2bIdEhidiWXLqh5/VbTEE63k2EvR4aR1aCVM
a1arC9b3bTVhUid8uXYwLlPoreWetc5sam3oJBXkRZVygEADpnZlMpshf0ZVxUptoCBt8lpJbd0S
tLKltz35EePe+9uBacCm00LrAAoiAYLgvFDa/fT3x9MJk4HWhGemRzSQq+lv7JtYeOweJgmtBmvf
aThJzSsL7TAu0dGeyj+Vo79aY8yZgqaaoom3jBooSJjemnj5iUnSH7WFYmfzupJv47Z4AEfOYG8n
qfZkDwpfcAV3AprrnYPaNx8EHCH0KovPq0gQnp/M6O2rvVYJCqp1YWIvef+h4sbYdCP0Cv2ppApp
LZZoh/mzclBH+FB+2dRJm73p1xYNKrTCrsixKE+/VOR++BjmVXTGtUjDlxYqc0zlTQ2TQylubq28
JHQ6gpbDr51+9XX+1Rv2c8L7CCObz9Q9c44df8i2+AH4Sdf+4JU+GsJLzq2JNLTzG3Omjy8HYCfj
Qmtmm1z/ftcqaRSngKirnEPNsZhzLJwodIiNnbe+UdtwguF1C8oVV1ZwDF4uTz60CpglLb81WLhS
KB4Z5iecQuxW8r7+eGuzgsydw1/M94oULl33JRz53uP4Kc7GZ9Worpp/jWA877hPHacMFkt6KGuR
4BRyoWBGqyRamfXPTnPAeJnmaZqpwy6Z24TdOx4uvHgjS0kFczXnqMVcfom21lQ/d1wLGvz2W2G0
X1PD3B6XUHSgdXjQRLrD/Y50FsUQiNovqOP0H8BsjLAibtzQvmc1DDG756iz+iT1RP05TMl5yjKi
kRr9CCXg1NF278ukBtY0oh+WnZdOS+O7WfKLkL9xdLTxaKpp4Eid20b+Hs85Dp60s/ywsNkS2klc
cpcmOIbF8BDFBbTDVe/1fhtTwsINjJmOM8pmB8WSZpGCQIjB1Gk71WV/qqCy+lTHUFK0UM829POx
1WMSEBSe7IdU4nkb0mWfF4rPftXvSU3Lc50sdyGnECZ91sCai6Z7CpVonnEmK8PQnJCGuc9SY/yD
i/Jodb90xbRuxJAz0lX0EVlTG4PrUJZt1GfNEaQ0CPjmwXL7Qaa5fkrqY8pLzifUHQDazfYp5nYk
1VI9OlwflH61a7s5PzxcuI2mxvRaZ7V7MIvkB6Og4VxrxHElwEo04W5XIs3dx64KYGjlPyDiHHOE
yTs+A58et3hnzfYbgylxsMDYOVE1nisOuurYJhuXN+k0xcNwHuvhgDspPDhzlV3iYm8Xo3nFEotQ
PAjhY6TT95OgNB0ncuz1ACl24zxxP3GbkfkLiYREZEcc8kzyAVbOVe5JJsA3fuOMhS+htOxs2ogu
iCUDMvnqMoW+cTC0lbIHefLYpIfeHXmkNRK50/Rmmq0NilnxXT6S3pRYVTCOc33rI+ctSkXrzTTS
Hes+ecf1yt8fmvOr249fvWwfmWj6Z6ShXwUU8bPStdVuhtmGYh6FR5sisl22GPTeOXXjO33PxBIv
60V3m0Maj+nFyTOxn42RDuoO7ysAL/2QWDIJgJ8rQS0qgi5Wd8A1mjzKZMJ7l47ptWOOTCXPc6jy
WCc1JCgluzt24e4UM6amdh2OCtf03DokN1OqmV/BUV+CJqWeu+uU/qnCIGsgbXsZcslVb3vaYzL1
lKy/KEX520Sq9Y0urTAs11TvSTHv+krh+Zjs5AUJKvVS0ezb3tqMbjn78GnyoMtKho40BLUkoEke
20jL2nIOdZdmYpVBVO+I13xIIH/pFrSGbleQ1znNQAK5wdbFPrUU+YQJMv/LDiKUZWwrg3TaMnIM
qaW706AxVKsHehTMlrshYjc0YBnF2r7I5asuImXL33sRZhR6HeI55Yazc0YW5i0QanZQQ/M3Y3rn
5/ovXUG5nJEjw3CceqSIzazk6meSK6+5Oho7MjfVcuOAclGmEqM1Lex+6cbqdVQRh6bY/mABpHdd
OBRpT8qpGBaLVrY232N4eernEPnNjB9K6dpnu8u+KUa+iXoHY4hINsqTR850p5J+9SiuWn0+EKir
dB0s6nsNuBL3Azk/KQwCu0qtvKwR4AdmVk4DiPcJnxbejPqmNASb1GVNzw4XrSqTl8pRglHFx9Gg
Im7yUhGnCILZ1OLddXSj2jZAFwJLme/OiF95zeYNYKYRjUacItNbwhx1L1oV5STD8SRTCd62aX5Q
0xt5HdyVsMuyfYR4Rf9pPW+72oKLRPM5xRJ08pXteMy52lzidyKiuh9phFkMtSCZRBbeVv0wzEKv
p9iUS2lGdt96dwcGvhE7AHjndlswSNzF0wD3ilToTknn1h/kiPLkNpCYiiSAOMDRPpypo+9jlpIR
P8hKoti0MxlHOVGO4kRNjqCQO0yFxwUTT574lTG417+/WKOgCDdsHY/TTbPVOsbP6sDkvVZdwsWx
O2La6ozAbHKuH+AnsvlkmfES1Fy6tx11jq7aZYHVNxfIlRVdeDGK0DoDJ14cY1W/JvBFzhYpoDR0
Blzs7c9pNIJCdL6+NESVsLGw391mO32BFPZLLEm0W3JK71hKPaXITN/pBJGrcp4DSBavxjBGuxo2
XaGo1b2z7U9Y/MwQEhRVe1BJlDbFKWFXCpZ8+aUorcumNPCZ4gN5Av6scvCa31q5ugNm+HA8DP3J
gR360nKnc7GJUSPJviYgAwiXz7UlwczVolP2CS07noXuuRvxFXKoy79gDnHsydwPTKsEwZy5PaZ2
zbvWfHdOl73kavaGEdUfuql6ek+yeuDunzN7rHKE29mcDyH1mfqY8ditLcCJSdHoCE98M4iENVgY
L1SmQ90Yov5giuFok2vJ4/6FwspPR7pGIM3F2rbxfKPFfTjNfSuOdpZf4Eelh2KiMRYqonu3jepJ
DC1ohK56aXIEuvYd+24bjOmS+HIhRAF5Lnz8zTQMXVIem67gHoLpTzqD5pe0EGzMpq+9dQIQWIuy
K6Fgep0GCsqFMflsKw8mqD0aerlaDtpLEpoM6CecYoA94FTJuN6bybGZ4yAzeQnGsjsLJV044TWY
D9uB7AdqtjmvjJF6CGZUTV7sO95ELuvJU9MmNokvU0Nm6c60/SFhM/ObiUQAaD02evWcSts8UCoL
jUJPLgPiZy1BgMQdxD83Kz5tnoutmgtlPyJvkmWlr5zLAbUrMLTlgq0JeQunS4Ea7iiWe0nTkVzW
l+j6d1GUxXOVTgDGJ+vbiZLmWpc8OqvksuEy1n1SfBT0Uzz/gd/KWJ+2gtJqv6Xk7DIAiJhKVTnn
GJACuUTWpgQDsdFyKv/S4jJik9jHzD33tWp+lVBdzjz/TAl065iUzq0q8uVcjSn38QiKZw5X6gIR
iy9dbUDAOkGZl1RHOso5qztxIK2AHazo+r1KrfROVUg5xppNvHmEaREOIHJ0OwLzAkB1ifSeM5pL
0aU7Gp5cox3hNDenzKmi4/q7vFqms+aYHDzbwuSX8DYwcyDwpxe7OOGomGC1OGCHNsmDLssaPeMy
yN0dVyMViHjpTxrYo00jGzb5UvuakpG0WeFEB5BZtGrErJYJSyRPUg4wpC8C29H2WRHa5Mu02Y9o
GQ4GJgO9XQ1n0L6waNDSMcTuk5D7vMU14pxHzR8uAvNRg/Z4XObkGx06uzoLxMK5BP0IIY+CTth1
ePwRF2sRhTvaBmo/le4jG2y5z/Xig343RpNDk2xr4okQJQvrIommbIxkaHgzUAUYidBbrFETMNEV
YJG0CpqYO3No2p5laL/MWRX3uuDZtUIG7zLWz4VF1qaG2ijzGgNdEt/70q1ZYGjla01yXe0IFBh2
N4esEmnMUPFoZHMPVgpLpl800+/azKOTOzKvFn0uyUL38ZkhAh2cKGe7OlcpoKTUapPUXRRoOlIL
7jYCm8BOt5KHxA9NVvNZG6H/111yIPEz7ApuD6GNnNKNzUm3k3Fr67PwhiH0BaNjZ0y0wAQL7dtO
fIl73aG8vgeBLox53y9RvjUWTpxWLjzQOtXeRPa9p/UVpthdk3n5nglx1sh/AETI6sANT2Khhmkp
I2JRwq/sbsL0k+xhKWxCrTcvZti8GxE6HWOz+0Bd58aWmXq1YR7hEg4AV2e3eprwumoq4imCIzn1
DeF+RgjT/FW5sRsUvRuUajIdmppizkKxTqQzrFOWTL+nbFyeCwYE+bB8C902Xo0k/t3EasAgfrma
JYc2UkY3mx35kOXGHicDzW06ttJUUXyR8DGxzdwOrH3xmmBSvujFQCaW01vG4fzUIgnWrdUeIqnP
x9EZgSrVLfs3mLlr15lYdm1ClAPnKOYbHCcyiUuomzJEVvM+6rhsbRrt+oEEBFYnZVub7kEYoTyv
5U9JxICkUztnxzBzxNHxxNgsO0DyeI+6Nt1HpHfL0qwCxaq/a12CaM605WECdK3hBzRqVB9kCaIR
LoNzT8Xk4d/D58YAysu7aAzqHCmYASoBq2x6xgXNfj6899g5PzQKsq1U9hvZieLVjpnuk+HGL57P
COL6l6znaT+rLAb2qk/KsA3ylPVA6jxkcXGcLXprUlf+GQyMXobhRL5lr/epsBvwKtb5dmTRxb6k
34okZ7+s422ilvm5bfFjF0N8sKnf3tQ11lcgBqY3pervSspiB3OzODD9vTAwOURT8mmKUPNkT2H4
3we2y5gs2fZzbqNoTpiBNgPPWBwdzNIATzS47t5JGK/OCGpzrJy4UZrXiKr4XVM9z3OOX3R5YtD5
Bvr5C5jYqfMrHXZWVZ87hEhehNfKcG+TKg5GhFxvWeSrXQ2fSU/3dshopHa4R+FrxGcM+GjAv1M9
akHi0FlnY7Hza56TL00umMqKgvt584d4rbNCbd31oIPtaWSZlh2XPSskKp47QBM1SJ75JqrynKEY
rbGNVufnnHzxXrFZfmOVYyupgSLgCPq7VAxslWndw7lqH04fpty1d42sJQ+wCHB1zkeC4J+tnvT7
sG8O5WKw82IC6Yze2gKMGINelId2apT7rLQv5BkUH6LE3uaOfIglmdo5b8+iPKZybk+FBXdMYxi+
qTWDZE3dJEySOgC9idrueX4H2zoRpb/1EGbCiMxkImZ8cW3JZuCIrzJzO1+615544LaJlUPIEGI3
RViBhWGGW4pR7CN5JhBZqYX5dMlPVduwXGn9jfcRhmPM9DEc3mbgzhstqbOtayvzSWlHzZ9DrLhK
ayyXaDarPQyy5GlqqLcpDLtHBDHVfcFHxq5i/Ydbanig4+pDBQ84dkGnRP2P3rIvQ+s6Zyggh0hd
pfNK/wzX2tle4M+xyAVVeiT3y7ga2edMUkeHB2GMGSkZUFD4Gah4V63xQb7tKCR03aIm4EEK1Mvg
e2LGB8KYO+OnWtJFC+h4Gze4iwn5vZNnfhtTkpy1laFJWPo2Vf6Y0XIVoZUccuNX1n+XDLelEZ5S
Ey9lV457+iEPuK5w3UZtcVbfR46EjgUNe2Wj0Hu/HYQaeW2ER5aZ1w+j7kdm99SOLq3+4Hy9r4pI
3QyyxYqdpKj0RhkotXvPf84xXFnDHb4cgQMgbl/ccJj3scW0XdUEZrHYIiidiB24frmZ3V+TQhC0
se0UVqfhg2+mCNmwNnNM2W8pb1VuqcFQ7g3AAZuqg09oLb+QwzC8KXB9WalrF9+DMYW3QlJTax3g
jmHT1awffV9jbW+V794Kv2Yd16VQagdTK0/XlDzgwKTcJNXPLGKcqkTpcda6B6bnh2VMu7as96ND
rRFT0FJPEs8ihUNvgXPSGbpsHaN/7hxaPQQUas4747jRy/Gp44ip9XLaNnan7vSy4pfevfdCeS9n
5zsODa9ZrVSLEceerXM5z4EutvJUTlSrkIVeNdnu98gsyGts61fRQn6Ifw7WcDIXEy+bcVTc6cvN
bF6dJP0couIBtGKzuCodUDNUhWXg3r9+87E+74awYt1xxwfFAvQVrs6OOB2Zzk3tWRYtnIcWhJDu
xGu1Sz0fSKcIJo86i6vrBExQ5d3QMhtktcrQt43ZM4ai8LBN40UlRpD0uuGjh924SvenAbXTVw3t
2SViqy7URzXD77GNHM8SdX0yjRBu9QJhSWcsr6BCYL3Q9I9eNQ5MycQj6V4ctY+eqLbeanrXPIwJ
s0O0NBdKn7Ub3ArEo8jH2kJIIorSsz1rybmbVJOQ/H6JGuWsZZTET3pv0smnZS/jaktr3NfIgXWQ
z92bYs2fxKLZJgQz+F2Hwftk5iHEGPQyecLY8VNQvxQoZqsfm7h6piI92rVtnXq9HqpXci9HS2/L
p9BtzlNHmZTamOojcp7kYieEIdIGJ+kwP0TqwRzZL7pZPHTDeiloOfEhGnEyRBA00tI9k4ghEpXQ
k5Nnsx7E0npTK+wIEen7XQjlZ2tMFaMHN5QBIVZ13ZcH6BcG7fXUxOw0GqB2vInyGDK29rMsDcI5
eYZRU9y0qiCai/mUzvC43Df8wEdRjR44NMENBWInCNsRDK7h8k506Y7h9w1Mug0RkZyPoTi/5wIg
haI2E3AchQfaiM6c453jf7J3HsuNM22Wvpfe4w8gYRJY9IYG9BTlVdogVFIVXAJIeHP18/CbfzHd
0TERs58N47NVJRLMfM05zykCl6CPLALt4UHBnuj34lE4jHAJ+8nRrTzQxySKiYSq3R4JrrEd223N
cvQVJbbcBRFIKIMp7aoaOodTqGdfOaQzpP8CsO6iH7QmKWqaxK0UOUsyU6KeBcr26dbfRks7ds8K
5mxqyXcpkaofccT8REhx+E2a8jDFwwG/m/6MJKu+kjvuHeErhWmKW4y9uxl6aRO80sNK0yXQoBHR
1vILiWWi1+eUNd5mIAXrDOeanwc++NohwQgMfPYYj4P5UmfdBV6qdezq4DxOU3Lr5oLyPU/eM7V1
oyV5mBudoAeN+50r7VuF4RYFC58FulkC8wjGfEaVAxqoUfeSFy+x1bOMiXWf8wY2NVwoZa+FgdQ+
UQgVWj0vB49t9bZnnEhQuenuB7gSK5j204VFxiOAjfLS+xRyASeEmvlT6mo6OjCORGKb+7zU77aV
JWcLcfwmR091BKwFfNkJeWxrvsssB5EvyZ0th+RalD89N3hcYpqgyZnWyMs8VsGiwrGa//tlarvq
WNw7pa63dwigkwsBWmkZHUx0DDgHjGNTDu3j4u2VcM3LPy+yntfpGIiTSR46ET/R0dTP3lSl/MK4
Gu3hkHhjcUCHNX/cmxWkwvRJCKW3dn1xBm/8SVRlr8pDQvQAOmxnq8ZMHQdD12uT7vhVQDM6pkGD
RGM2wZ36BlupPHitYPzsxz4+5WYRnPn2lixDR6hopMsdPYJ1mJ+1gArYJ2hrsA5VTbZ0O6pXCo7q
hnL41Erq58AUBBFNpCK0tprAxODroFNDsd/hBkw9jm2mfMu2FDgX5zqBNhbEZ61FtnNNqwjBn6Bl
R5s1E4BzmVi2ZYZXvgyj36/McToGssH11KoM7zqF6WQPiMnyLzl208M4l/n7sPkY21sFW+loDMYW
gZjPlyajS1PFQzHyoLQY3drMesaYFbwGdT4ipou+TXL7urmMv1HKvJqjVK+TJSW9KuX4bPnv9ZJ/
tRWLf2bb9v2JX7VFRupAK8zQQFi0sQsDuYiJGsCNrei8ZPX4hIKI1K1Es6qKMeJ1I4pA5g4u47As
2VZGrcgIcrqrpwFWqck2HnoWMzgs5uXY19mJ39y46dKMduSd/sJAs3MExve7SvAjHij/p7jYRhWO
vlb7JgAZv70uGinjIhhBBhAM9okN96psKlQpkQg9V8bMCNtjO2Fa052EqCTDZhyZNQziM9f2Zuxw
pQh7H9Tw66ZGs110OuZsbDHhUXFq3xeu/lV35d85L8PCb9Gmy/Kb8vDWQcFZZ/nUbJI22DT4SFiK
sd+y7OSL3R+luJM8OffNuz9lRxQqSDkNe89FoLCmUS2aRXZOit+qLVdBxj57bh7YBE2A3YmRbBHI
vxje1PNGJiMDiA+lE3XOquAGoHgjRnmwLN/+1Xrs/gaz+5prf8IzVM4PPNTFNvFA8S/ow1DOnJJ4
Uv+bC/D/NdQvs/7zn//x9VOk5SZtuyb97v6rEpqB7P9NP336asqv7iv/+h/+r38DR/1/EZl0x3sK
MG4QPjF9/xs46vyLYA2Pq1LeXywX4fK/1dOW/y8HAIMJzZo/APmj/E9t1XfJf/6HZf3LlQI4A//G
4S88//9FPv3fw3AcQtspVe+qab5nAN7+G4Xda13iODlKtm7r7meeJy/K/7JrDgdUzRCD2RhxAHjP
9qLYn3bN6v94t/4nChDB9P9dvu2hJwc3gfsdxirxP/9Vvo09xV5o2vptV1UhA0hOmXoifsBhS58n
FrrozrdWTd5/zpGtDz6DlF1Dy8jgrX7Vg4VaNWv5dDP3KytceZGmKDdRqy5T4oiLdoEByzov8H7G
7i7pMHK7KDQ2qClEKGXwp5KLvym0GsNavBKm0v9CN/SeZZ58vP+F3zfL3kxNYHWmfEhc/O8zA6+4
UYK4cZJgumcHWd1ZF9NROjD5UvKXCnf02W+mP541fMyO5VyrgtLoPqJdbFTJVUEh6DYu2Wj1k0Cq
HqKdYZ8UxxfP1uvFLi1UAIM6/fOCm5hBIyjDqLb+2u0QDq34qdS+QUw12b9btU+V42/d5AvLHQsR
r/Kwj6cdcpvsqXfvTeaYhM2M7LjMSlRrS7HWlftGtSuPgsnHCm0W7rZiQGk1RGGj42vnQjXqLMSp
kzkz8YWKB9J2uXeaCGXsKhxR7qwCx7Ngv6t2Q0jy3oKnDkQlshIWgxxgqzqHRysiBkUxWRUSxgr7
T18hAHUYq6+KsbZWJAQE26xdXNwnYm9GGx9OCDSczNl4V69zk7WrkB736cNCVpmZRWeAj7DSKolX
letHuWo4OJN1G9gj4Kp7i32NCBBe/mzO5TXRmAPV5J64XbflRHdXo6xb2/oTn/7V9EDlBd38BFa0
2jOTBWImUTjqovwa0XOltHKIL6ybgNQJ1AstipsSQ2cM/EcJAGhZNx2iCPsRxQD+gGRsKUJxxdsj
77E5QL1pB+PsoF3HGuaeEKGqY9NYXyJLm1Xm4K4Nkhlgfm2icvcgMtZvSe8jmFNv2vbDvB12RBIy
JfV2fj5RQQ7+X3C3Zyq6mvFA5DIVzK2DRBeHJBbLl2WbV7LKLwhkeNYqZ0cb+DXMjDs880sb67rq
ifAUB3SjvEtGzOy76LZWOkfAfHmzCWR4r7jkWG9t4NMndMnpTZl4yaYGZth2DFpk2p2LTwAv0oRB
MrR0ZK/N4sG3iq/ZEWon5v6zQGsCWD7buHpQa62AYisGTQOAryIiGg7E5fec3r2Tc/ZGK4k8JtsF
M3hhnVubHlgvbYf/EztG2BJ3XWRzB8QoB8WQkQU4ZnN5kChyGGDb/GkdxhKFH/127f6+HsTW4APp
K9J3i77jzPAg4KpWC3IfnKEEERS2r9apoEgR/Dwr0O5FxpKULfVS92ghxgwdufPTteUpKoQ+EGs1
Ml9D/F0XqLVilsm2YjRvtT6eSuRuUy5/2GS8isTKgD+1cB+NbbvUYCIK6y5tUdODeX+pRb2PZBMW
zcKqJbAAe9QoigIb74pbhixuxQRyp5XVnSmFyjKa2n3wzsho3bD7P/pmetZV2z4K2mSglUQdiaLB
dSkBCpHTW+97RTBFaqYnm8zCJ11f7Cb1ryola4TxFBxW5v+rfurH0PbyCcY0RvyRbWLiqu8ejciq
sUoZWkqQQleZCFMc1dAMDX9IwIIpkJXMkwbLeDPBahlEsrgz41Tr2+MS27h9VZ3NCRmmKexrlAYH
PC2XeZrnW9NMf8YRvV6ZsRyQbe1uXP7OCezs4mWIQIYkerNLb3zxrHJVBAk6KbbNx6J2nz3dNUfB
ye077XyZ6muDVPYpjXZaI20n5JnkRCRWuyRhl1N6LLmtVOD2j609gR/LaZkLZ53LzzShE1Co8R56
r1ch7IT4UNAvbtL7xMvp1ONSyeba6aXHHlDz4UMJlH2Tn4zJuxnR4IduYTzWwb2xmSDvNzk46UZM
j4n+6gn52ntD3Vwy5QVbrY34QvvRnuhLjqgBZIjct0NmC2/bL7NHD9whCOFCH/o4ew7a3rpMqMkx
D8trXKDLYZ5X8rUlNQHhZRoipNZnWaNZhhOjzxknfsG27JEs47GNiusA43ANblespo5CO5nfK7dC
Szmh5LZk/xbnw7geTVEfi6eBf7NqOys9DzKKXgWPyqolLXtPntUzaiTjyR2boy9ztDl124ZpXjjA
2ka5jlSQbBa3qY7i7rlPS2QIA/hWt/rlToRc9XmQboWhYX+4ToOK0CdopvhksjVsxSJiyATL1nAP
Yxnl17lQBSIJVjO5ZXTIB6j4zehsNNUdodhW6akpQYdIn9xvPXyXM2CQeHhqzMJ6Bw79HACcLb1s
wT4l5SNt3mqZbPHgSwzD00xP2ZAFOr2IFDuE63oMYdNJnhFLbKBEd6c75uRkxi0yVSGzlu1ukW81
eSanKlevyQiRdPAcckRapwsH0Q2nf14i9WtOeXx9d0Ac07NSjNha4xz13mO/9F6Yd1lV5rxy3lgv
CUHB1UmrNvglHVhlbjYj14nzlzlryCKTv5LBDH41TMeZXYKXsSyQZ6nAV238gbvFKDCtrv7kQowW
5cHoWFVl0tlOpevtsyx9jD2YmBa9kjMivEb+OdDKONYOv0zh+J+QeTbLfSQB5eqZ/VR6c727CJmg
JWLY0nfJFsm/w70KmtaE69jyxXLq5+mpTJ3sNKFB2EctG1pXIlYbBhsXP2f8tvCiHqupu2Ys0u+8
BEak2S2g2vuICyVT5wrXa+4AXylr720KULvbc9eHXlsVq7ju04NjV1950J8sBswvgcSsbVoZPeRQ
w/C9v8y2uK/u05PbJ+WlRAW9mdw99v/2OPn5Y9Q00Ud8/zLVRXyaa/Xj3zfV/6yrZ2Zt9qLdQ+mY
9SUXUX1pi6/EJlpCpJMIUy13udW5Dwgb6OPYuqPDEwAMZsIglmr+Lqsq2jY+/z2L6XRTsbjgxzG6
zejG0EO9mDrATsuHIv7NxomJJejuINIPZs5CtASYZCpSqBgkgk9RqX9gszjv28FxIHWwyMaTJVeq
G9UxuAt2mR/1O5wB5rYSDSR11iwbA6XlZjR8SmL26Mh/tP+AH5lhZan/OJGZPwoegWudo95XU2ox
PYcdYRr2dCDshmwVXT2KwepO0ZzZ+3GZf6vMJMOIe2fVGKO30UH+p498FHjmW5b3xatxaUa0r5mx
JGuscvm6DyKOznwmfE+6z3OyDOfKWTQ1a+lje67uIz9z2E+JvmLbcl96k61ZncvydZiG99Khqs3G
CpuT1UzHKs+fRAGroB/qere4yM7VhLTK8eTZ9JPXOTK6E5FLzc4OCHNTZmQ/MZ5jce3ww3kR6Sdk
ZFL1twzKXDM6FBawCvdrbvDgo7g4WEl99qST4MZK683CrmSNtHvalD61r41uZX2nH1Omqg8QCs3B
trHe4yAcNBenledwxJEarVp4P/C03ROBzwJR20dkLOMzvhtjPVQxYR+z2HU2xr1sqdD5NYxwS3f8
7fJwMzEVAheChRDCq35Z43gg0vMf+DMTztly7j6Y4aklZqqQCk4NJ02I2Dndyp6E10ATAwtqqD/F
Na5EplcURz7vEUMQxuVLdjPwEVIBD+mJhJMORhIwIp0fKmW8DBiq9pNp3skjdz530qSXbsT7ha75
pgn4UY5wAdSW8amxs6stuCbIl22f+spifEwAl1kN2MPBDKzcgfFI1hXQwezFfN2PP1lNoebKvDqB
PETRaB6d5U8OQjNOquU5GKLXsaZyyZWLNMJlmem5gXElezlDE5CVp1FgrRln4Ch55SPBHhmsOhMI
RnaMG8fUPe9YnF/Y7p+cygEoU8fbIu74tHl6twUK/HWCrvgUmbI+ZUkM6b2LBpQHBdNij+fMSu7q
n3z8YqLKY5QFcDFkcEq0wQZOmNE1KzhHIpxZagArgXuP5cDo0LWViYSDWjGyGWagRlPzZuXnxau6
Y1Nbw2Hs5kvVYv2DeWC9Lj6t4ojGghK3q5+SOb0FhjgVSgJermgHhrvvH2emFZoW02qnSeTJxq6y
9avTxEh8y6Qq2y7Ld+R4zXPc27SB8KS28Et1OCSLgZ57sPZi9O552O6LbhLx2rXmkc+lP0R98G2/
NKQ1sHjhcahjZ4+XFKOTmtXDJE66fhF4UreBqZt9sPhAKCCf3goZj1uMsBR0w8hSPk2qDRgtZBYk
3SDHdMuN7yfpIxLG0BHZF8kYPTIM29oF/Z0cpxzzUWrvllSd/YCQP19HCQV7EfesYGLf3BSuj04k
M/qH1rST/ViSHkRghrW2CzRSlGHjc+lBjkmXaTzmBjb/oRpZ7GO7nGkg+iqPzm6eyou9lKTVFXWz
nl3LunIfo7xBOyOZ0x2RFSDWMGpSrJQzHqS8Rn0JON0dt6Uzlnhr71Yz1hQDxttjiWG5SFkI15Cy
CrePD2a+1ChLhL+psUHvPRkc60VWZwAjdJDKXCD0d9Z71S+HZjERl7soZE06tl2Oyxide9IQGPuu
Pd+5tDxmU9yJtxE9+VzI+qd25bMdY3Epl/YyoGxBmqY+CNE2DsZYv7H0aA5tTDJi0/f+0SB9dE19
/IDlhrA9artNHnt/gqIQf4z6ZUYgEQtDPkQ8cs/Y7z6TmfDHJUh//YOCEkX3aRi+OloMrO8dLBxK
BQVWdM4fhgOfKC8pvTPcHORTZddE5flmGuUjfzh5wF9L5TQ+OfMoniRdiFTOE13mSnTYIJeBeCcH
NMWTkEYcLi67xKLACDVY9cHp4+qIC+ESJXWAGFP4J+g68V6n4CzIpEfqy64bRFdR7sRA75Y7U4qb
2Dw1S55jWynTbY6tc524Znw/qb8mdnh7buhzIGN1Mkc3uwxd/SeC2D7UhvvY24v7WGsNJQ5rOeC2
cQ9PMzpkHCQot/VZG8mLoE28pGoWfKicQKU1vXoVtkBHdrtBpj0eKrK3xqhPTwW/TMim6ae02vKG
7zFZNzaLT0T0u1oU7SuGZ0xn0w7zH9vfPrfeYoIK13ZF0isDYtSJdVy8FdgCclGZN9ugD+Jg9vdi
oFkYyhgdTM8lU0zypeuT/Gg1DlY1BEGdHnZVn8sTcIRbihrm6AkY1gIilOxrudEG3z+VJ0hWq5TR
1MA+4j7iyUzDOiaWbvfx0EENmSyNARl7dFKgKBT6i999lfV2/N0m2TGrgdl6iqDWiMJoB88Y4ChU
sHpc3IvXEmkQT/2jW8oPDAUOzLbq7r1OoCcA+Ls7qxCq5eXviWKUu2nYBIhTyKf0k5vKiKUlS+wI
I+6oxHiKMopmEhPCJijtAyD669yBSTPH2lmVtEPIrKf3HGovUTMJlr6Z7zsQn02edj+tbXphOm+c
2KezNfggmYPvMi8OFVqRlyHTjM1n4oGT+hOfFna62MJxZQFrgAF9c4P0anmsg+q0fleSv3Hjr8mC
E6PUUiJGTpH9q+gSb0cO0phkohrCdMr2fugKm2wSJZiyLX1oja4Xqnp49Q2HcpVYPxvpSDeuGA0B
SEtitalbRDgNsoOkMh4swyOqKG/4KWx65TRhDd1J9dWbQ3puBqHhTextX5e7EYlhaE+lYqZPjGLG
L71tDOoeLefsXCfts5eo5oB4LboqoIt2IXaq1c9JYhoXPY7faWSpV2RlXmyZG2Q30wNhSYd0yMif
bgDiuoMhaVPjq+PotzLCBGmNtEqFHq9emcYYnbMPP9IvbCauThn9jBPhnjVsgYU3dNd5bbZtTZZe
QnnjNopgRJmi5XIkmnIPyPjbyMfyoe5unLqaW+XQtersShiYhjkguV5yFdr2rNZDPn/5kVeyNGue
pFX/dKS+8SkhSg2kf00QrZ7jyfoTj8TmKst66ZQKuA4ppDXXSAA6O5yQ1aKzhxxtAiq8FS0QnWoG
CjXWoj3VE2xrhLvYTIfyqAe64UT70X2SmX3YXnw26sBfVTzQoY9+id3OFHwA6Ee2ZWbGkXhdnA84
wY6qi4u1W6BsQxKgNpUxRRsHk9FaSkrrMjWcHeMR7rJ0RkNTOA9mb7tralH/cXalIiOx1pdM9vTs
VfaDqBt1Zp/fPL7NvxF33O05Z/CyYtU1rOIslR/rqBcvwzIf3M7QALNc42L289Z22mldeR4zybql
43ZQCAp/nfr5chyxtWOS5Arv9cvYE+xF6g3xCV72KK1XxxzK5yHKoTdSo9c9RQr+CHcvpp1k1zU1
wsNxT1hDdgcJEutXbTl7GaA/p/JeVqXxcXBhW7vj3/ae9xePwY+vU0KrqJiDOePhTetQFPWfmEXS
+S4c9s3ot0qJpnK6fxZTVdiOTXCEXkDIN167R2sK5nWWChm22LzCyK84HREJrzq6xgtmXTtjshrL
rLnJBMNyibg4QIPEz9R3/EkQLDgTRp7UHAjBEKj+MWexwQU6ASShuTVmQNioO2AFyXWxiwnMWHnk
NmzyGbtOVC9w6xPjaEGC25czWP8iW54Ly01OvGnxTpVYY1PXK87/vGTJPYFxqg+d1VgHgYRomw45
qX7259gs9i1gecwO2DilUBbANJ6QM/XHRAQ0PGM1bIYsNy8LRsy+LHYWq06CuGYDmEbw4ZVMOORi
deeEHjocdF/g1/STazJrlpiyf8/65gXf/RMJMMuO3X2PCQ7VoZy6jdMa4kqlLK5BINNdGclx9c8/
6xoksaXRc/XFiGXryNy2/aIezGZ+Zy+i98puH+rYsJ9G1zy49WMzeTbgraHDPOV9d3zeYeMM9SGZ
q2NAQONqEaK4upFh0i8jxVzEfPC1lRxrOZanNmjGve9ZMQCWnpmt10VX5BrEDnOqPJJ9QzhtZ7Gp
d+WHPSfjQzXb9bGKy2dRD5ySFvmXXhWPzwzJ560XX5zeAifBRfCggWIzRcQtlPRfwdIRDZ1IODDO
ENoW9IaAUOCHVvXlBvir2rZYFW4xp5bRlME1jqBcjkJ/JoQM3cScqjUU0GaX46MzVmZB5qTd4WZq
lnOWFT7NHaTKbjY4XTIjAL2olgcy2qKQRQiBOvhxqua7WZDsaxVfzLK1nr3SQPJT+elB58sEWRZO
AonLVcgcgeg9tAKblCvYxUr1h9X/F2whZr6YwAD04CQotEcZb48uOxgQqGkxQ3Isq+I2RdY3ToD5
htysuUcNfZROVxwGawbQVfvuY863ViAT2/SIXu06/yoQCSM4xAgLpNge01dzNmnZKvoz+86IAVno
3VULgNdXzYw2OrnT2/iQGqsZYA+ilneXejvdQXE2+TjrsSuzsB7AbDkitEX5qRBghV5mk2ce8FVN
G622BmnZS19kG8tWX3qwybMndSeOg+clmnsGTQio8qH0Ty3awVXRBOipm8F5yW3nQ9WJhGbGfWBa
9oupsNopFFlNSSRnliGxS3szpSPGOoe+nzjNPp6uOq9des22PuIuE8jY/NWQEYcRtzz88cKmqDAL
PHUJJr26DMpbOShN9Nv0XvkufUgQmaEZp93LYHluOJmdQYqofYtwkB/GUXTHQvjftejsE2NM6OuD
PtrxWxxJeStBIkklT4502ys1x/Qyp8fW8HwSQIqa5VqNhzEe1gTyYnDx2TZlQ5lhUSx4okvmRvge
myflOc4KYMH74CLmKADN2pG3LzSC38Bz6tAYKmZ4hIBhzWKPY48jeeR3uoUZmPiDCF3jzVHMe4jH
2DjyTrvnamPDYhxIVSQa2uuMExRAoC8sKISfm29Bje6fB/LaIt08a5ybTm4ur2l6R77dN6Ft4dOg
OuOLDy4Y4tAa+bd+XizbWGNy88Ok0RSpctlFXg0hBHaiNvr+Cb3GPrWa5kEUqt32cOmnQpHV2OIR
VKZ4mfMsPcHjIGYq59JRQpypMMFRtz96skzMhDdds7TtleW+B9z26BlBsGYEnaybiYK0UbOLrEeH
ZRDrW0AdA0d1vCHtfk8y09sxfzUo2uuU5KWKhYBLkgu7FAW00JDAxkPops0JjmN6IqeQjqRtHvB8
oEUX03XiGbdHnXHAdflKuR0Lw6C9ZtQDW95JoD9Vesm7PDg1EaNz6y7HTSq3Obpm/Rkz0N210YgG
Hc3HZLPW0YY1MjcfryArnuJ6MD6kFW2LY5ZquuHE6x5zZ+V3E8F9ld8dncLCFJeU17pGO+dkoKGx
bLgQUeC0tomdEiuJsTdzM2Tho0YEiWFkVUMfOSmTNnfp2nA0Kqi6kfnRSgsPtWmOt0TweCHR35mc
EpcyZ8edF+PR9oqJUkpXX3d/wYDFd2yKZcOUHl2taYxXJofzWvQffanaF6rhISRBksV2/lsthXP2
2XKu88Y31zlJnDuMveUOuKXqLf22TMdB2jgIqqW73ke4WV5yFAqZ7OXQLyFJoJhfVRHqCPkrNTp8
Dhtdq3aD5ino2+8CGU/R2N2TjeyHvGustoE/vrZJ2V/LwXJY1Ytd1PaCjEMNDiaxaoYJppnsRN1/
CsQ0Jw5eqjM/T3cCof7siuA4xk4OALLsNxHJvkBWplthV/VDgWxTEtmU2P2J9Y51nvq3kWb4QmXO
+pfbBp1dZoQD4VPbsk0+KyZxYcTYPKX+wX0QB1tJo6wzb8AGZmN/9+w3m6iukVgaEsUSwM9zwDSy
cb3NnPVpWCyBWJM+YoReid1GNuyyVTWo4wIQm7wZ9zTI4qCUt046PLLsGgIsUPFOGtYjIRBfwSwO
S95pjIpFKErrxsbyZXDpA+1qoIMxvUfmRIzsGvqoe00XNfrZ4OQvZnYto0UuG/L6GO31OBDrZvhP
rLtfisy8tfOxJr6L2Hk901Cw9mPJROfcrKjJIdn5uOQdXJIFxhvpxDgzm/EvM6G7v6IZ1zpFmim7
+MiU09m0AbQtBHsf5LAtJ1ONwFxm9gqxYLCb++S+BgXH1bR+WQSNl8hjfYxT76+LgBM7A+5qn8yl
ha8kHt+0Xo6dZ+AUi1S8olLH38AOMcmys6jaM5kv7D7ZL9YDqRid+vEMYj17GZDeTaDQarEYNOv0
s+XDp1nXKAEIXUF4+L54fN5415JmIBj0nhPVpA/aTr9b236YYPfi78nIFsSYa5aahinhOEeqCL59
/FugWFvZbbdiDPNHGGOAVLT87ZgjKQPMMmtPgDrz25BnC/IHdJMUNYFOX+Zh3NgTs21A2CmYkunT
ad2LyCP4JDlc3kLup4jUJLKjIX+482sfd7y93X0+V62kNY2nnF2GDxIzUSP5Qx6HtxNdlAOeObg7
zMaU9szSNUesOlh1UeOkQ52X+lgo8+Es3fzRHPtyl3BL5ZGz9ruekpFNFjl4N6ID98WCNlrbklLM
X7l8QY8lqTuTy5w0Mn9MFJ3rfHKbla5mMFXDR05F0d6ppEmA0dP3nAvK1B9pluM6dsAZe1hQksi2
L+Bz9dBQMN7145AsGOIX0g3nbhjWlto2LgDhAdGDYv28JuQp2Q1lFIo2MzCixPnOzAHm5k4NfZU6
AEgSnoTWpP5fuUCgYMVE0y6oKzrmHEpKAriWnQV8dxcQXms1PcVdDZyB9M/ImdWjMBg0MNJK18Qj
5eFomg9ekvWXwsWAXYFQ3VCg5OFAg37Sg6fpknrrV7FcseIQB+GBDXH+0iqD607FcIUs8YICxPog
cD1cMt2FeVCVYWaBTILWMjDRK/dFNR6GopQPpDlghTCBasF1nxnLdxBwfxNcVYXGDPxtICDJFM7f
gjSCX8sgKYea68QJep59A+sTgXr4yZnJ2d09WibNHizAb2Ftm/m5SwdmIHZm7BjOPlCt5J+lxdSQ
rMHNOPXFm2zJcyPYd4AydGh0Ve50ZAWbMa6cVRMZEV+q4lvV2r0yQd/LquX6goyOdZmcvToIHnEO
NEebGMu1VwJ9850pu1YywaPhexVd/rxh8ydP9f1lqiEXtMnBGLL62NZ1v50iic5yVvV5cBID9WHL
E4Yso2EhCslbnKzccs4jGIoVYThjCESju6jOvgJd7EHJ1/VWNXN2SudaEAHBI8ZepfsT52c8y/rH
SSy+uuk0PvVlOe0E0PeD3bQc+OhvkM+8S5TbJxM3/anL7fbQ5vatngN5GqPhl9n51dk3fGNzHWUr
9zDZ5GVSgP/LS9ICQ4cEDErZkZckqEmMGtu/PPa40MSKWAkMq15TXeLCfnQdzKljNf+hAl1HsEU2
ERbYrc/kJXfGgrDmdP7Uzpcwuz9GOSNHJj/p1icz82XTegtc5a+n1lxOMMOaVVlq/TgJ7YeqoWDC
bryEeFPSNVPpnRZu8VEk7VPaq1+qNf16xcX2ELH9eI48vG2m/2dC8fyeAdsrUzzrlUB0uyQixrgF
C2cx+haJ/l1ukmSv2KYyXKMFeEKtXkn9JEh1yaIrls5hrVlFAhctvX08Z1DiIDphtDZdEkb9k0xS
ClDDXrupro6I79J1mqXcxwoiMFKqaodn+w8lkwijlOknundcpVWe4oLXweWfl7lZgothu3wPa2jV
xCuTtjodWbquOuNnIJXzidG296ylB+kU1DGzrv09Af3Jw3dSk9OhTYnHJ3ixcfxTSk3FdUSzwyq+
Z/BQG6cp0A8t0+GDLfpsDwo7DRvAWAhvhwu0pJnOjz152dQ4mxxH8kslVH33bf3sNA0xCMU7+8hq
H8eEQLKIQkFSzzdiTf2DzOWbcUe19MF9HBPVV/IRtrIjYSZuhv/F3nksV4502/lVFJrjBkzC5ECT
4z15aKs4QZBFFrzNhH16fai4UtzQRKG5Joz+TVezSRzkzrXX+tYbzWqK0J0LIcs35baH2s8GryfX
iO7TsUPP00xhLhi/ajNabMRGfY7qhrcPddHZstqWo77XbZt/5D5FOP4UbRt/5JVRZ9O1TLPvUU/H
wm3EtqZ772ZSFkw4FDAHWAhO85wkaabK7pH8wLpp4DFTYEaye8qDm70UZWHnuSq32njtKFgfY6GE
WylQb0gQGFVSHSWcmnVfsrs0Rx+TclcDxygAfdZGdJZlFZ9jZZHAhrO26bx2HUwX7sTxa5N635hy
KA8YxVtaucQvKRdZWjX6ezkN98xI+zMsosyJyZROXXXvBxB3BIpmloNpdYffNCG5Ko/83pEtqX4r
gjl+tLSGh5Ay2gm/3Y+Cjsp+aj/YvRc7fkfQpKes3pZzkd+ysnjuxhC53QnTo2lJrA1sQ2+zO6ym
eviZEt18+aI7w+sVR9EPej/J+ibZWnKgtN2BtPLWa8Hr+JO6DoHnbqeeGiKHQ2xbyJlWRKTtY710
8GWWd47CgEyksA4e6wVoZ3wpZ8xgrGG8PSo7W32/3KdsqzYzq4BNjcPkMHnAz1RSMH8g6lner9Ac
4lsXOD8VwYB9L/P3nMr6a5cLCj06B8+XeVIaExulfgFvArI/LM19wD+0YxcKo1vcJzVbbf+33diS
jyKTJrBdBnExv3iKGrU+1D8e7lZwElFxsIIZbkea1avW5/cfzniyCj0/eg68kwxYKBcOo1xDZZ+7
tyBswxUMF6yOsWWuAA9TLaG9X9Nk3hCs9XZy1EcTgVLwwoF0RSS/vKBESBhSkLCY8IanNIEATBxF
bgh4d2tMurtFQpIEJjDdx3X9BoTF5Zs0CEnSAoADl4BLcytTO10D1wEPHLhfJpolPXP6LbTNR7cs
8dC3cj2K5g0IzqMRBD1LJuPI32OdS2SepG1e48l8lC1sPn/u+FdbdP7JpFsK3k8qs/TJxb1m2frF
QBeknwUuXIC/GCPA5O51kwG7n+pdOLVvWNesdVdJDKgtAkecPfgokft4lWGs3Li2Dp8R7vQDKdLT
XMtvXUbvWO6hlk+HsRKf6BbPU8unmI+ogxc4N0EQ0Rlauvzswa88/vsGheSHWwW+XNXikUngqymT
NyeKLjZVemFPYZclf/cxL05rIK/d5OF7IbAUsKpl/xTue5t1yvKbhDBkkmbl1+mX9UlYsiQl91hz
akyBz0Fb0zwvueDuaGrwr6qekVLBF+48B8Rs0GXPqccTZQZcd81G3lH5TrPfeZjLWnSgudkTH+Hs
IsSw+feLrMjyrvws2VGWSnazBQK3+Ewm+on3oq/yG+rIhiiwi+Yawv1z8YpLA49cpBECOkWwWllo
AB+tAD6LvW+TZJREkMr6M8F0iZrilY/UqYQNxo2QoU8n3KoV3dA0kWarsBiX+xWTTcwPICvkV1zj
EY3FiHbMTmZTt2SVBJw+UfDEsbptt5J7KY4q2ClNm9GL3Tzz3Q6Hfs4O6Sjn+zg5VEe31bFtzSPm
0vqs6ZeGP5mThqdN7YYUTnlaJ8cNTmXjghVcrK2ETYff0Z1GOaREyO82Qdm+zwkzIZiEh7QGZxBk
T/RuY3bJKTPNQn9izhgnWNztuDVpPScYnxYXe1LFpeTIpW7Qx4NuufklE1BdgoafTJvypNSDh0ck
rJpzVGHRsVmacd7MG4NHBkI4cCSNRwPJhZeCz5sXlDJzjecfHFE4p2Kx4SUFKxNeVmUDvyMNspRf
V4ZWUmQanmx394pE7tVIBgaLVXPTTDpHUaXggbARlhVicx5hDG6qMH3494UGnOxBd+PvpNDhxnT7
766ucTuTXN1VuW5uPQt/OHAObpEmQMUMWCCBFdoH1lMJiexSsly8kAp/kbYbHCvL609Aj55zM32r
tMIb2FBsyfumh5PiHMu0T+/C/BObWu3rlp1gB9RtZLN8R5h/S+K+u9LftISs5ocinkfMwjvzHsP6
2BSyi7bmHLrnuSjFKrIKf5Mz1VMTAQwRiF3T7px/Pk9wShSyv/l1P8Cs46rbxQ3bt8J/DKVDEXuk
Zy5dVoJ93R3OmIoSAAFApV1SO1fGECxxJhlpo7Bede9HD/ivFWY2RCanlI/xEM6X2YoJqTe8ZcDH
bHxHq3PoN3wUoubmhPPSaYKMQk0MoWLiSmeqj/TBgR7NZvsx6KODJlD7bQ9cuwJNRwb0JmM30xvP
vd77W4a4g1O/eaW1nH9W6yVbSPEUpla0ILNo0gc0rPrIAg0nk+aHl1lluqGVhk2pPy9CpWEfOU1O
NFvj9431znYN7hW+vPPOnc7JPNO4ZRTTIV3qUHS/wpcS3/JKcKZGAbSTNtsPsu13GCU1dra5hYlc
QlQxItDc/nwPs8C5R4mK6A/LDFpxWpOWnUgeJCau9azG/ObK+ajZoa+dNNNUG6mmu/BBvIjegWc4
p+2R8iEWOi3CQ+AloL/w0e9R0NUujbHkW/BltlVSVGCBCdIzvwY4rYnJ9hbB+zHC7GNFTAIcj+Nu
RMgG4UqgGFbRjkjgeEDMxaRBbe0YuxOMI2wmpY2rDcd18hQGwCgWo7wdG5rIFlaIZvny768CFcgj
XTuIGXSJcU3HXx6U/sHG84pptfjh7kzDTwIKpPPN9sbGkGSLMA8VXD4akD0q2lhFnRwILHyPhzHo
vdM4MJTUU+ZtyrzoLnAs3jL8C6vUKiCnNhN5fYMFrJUVwcXx3+gYaDZZBq4170hSCjKMWxZLmNqi
1HkkP3afyGdeiJroTTi6X5Uf/nFTTKxVWvfoZpSXjRXeEBTolRdofczl9Nlxn2gLL7vkRloA4S0V
RTX+sCkK62vIpg/K4c1rgM2SOm8AMyJ9kMNCypqcaBsPsbqmDjhoTqJDlTQZi3TQbXVYJ0AtZsqa
Hge3EC9WipF/TMp6Ow7mY5pJ5qKE2JEM+KX5EYW7/TXwymLbtXV9IL8quZI0+qy65Bcf/Z7gzFkv
XyrlGKd//5GUyZU5Jzq5/QKpafCaZ/Ao0DCIyqnFGRjoFN500Pv26V+o6f+n5f4vaTlq14XzX/Jf
G5Jx/+0Hdq2eltKU//Hfnz7TT6WpG/mvabn//Lv+d1rO9j0f1BHLOUmy+3+F5Tz5HyJwfNvjNS48
ESwxuv8Myznmf1gWfSIBi3VBrmD5n/4zLEdBqymES9eI45iBZbru/0tYTljOUgj8X/uRSapJ36Qf
lhWs4wfe/9HQWpn1aJQGWn00Nmqb/G2gUPJwsStFCdjHzDgvRZcBDGi4tKbkOZ1cJDcmQ12V+XO7
zK12vdxB7APbo08HhDkrqlBhphOwtWFprSaNMTUANsBQKmGBOA6wYvlcMIzeA4w83Uic3P1GUey3
nsRqM9WZuxkbGiNDIb9c3w2/zbbeJbb7QDQ5vQzEj9jqg35O4eTzgQJsLNPoCtOBnj5hGiefhrQq
ZftoSM/cCNJ6m64cvTU7HBhAveucvQiEUpAzhoR6HxQekYm5aaDdwRQPpqC8RkSW8BPa1UPSMfl5
uQ9L1REzKam5eqK0u9sC1HkpjXLGmFp9BSqSu1CksGCI6qynbm5/G7fY24M9BP2UEPlzYyDGpVO2
C8qme/DngeiZABlmyXpPASQ5A3b366ol4OAFODmUnZcbOGg5zSVp/5DhW9j0AZcMu/cfXcP5MJnn
NhoNbKM5ai8mYbd1aYN601Ry6bGcv9H5njzYtwcBp+5UMb3FQcM8rsYPhwN+1fZl8WZ1R/Iz7qXo
ymqjoBugRwHSFVS9+dkgoEuZX6Zm3ZDUXvIYDvp3xEJoU/TskPtoxMfOzsQeIvirAfsVx7HDXb7Q
E2pfhWvaOosVqQCGP0Jy72Ek1DY4cYkgDyw9UEltNZ2AvnzVwvyeZwBWZrPMueMaAzHYskF+Ggln
R1QDlrNWlXNN27CEF1peJ1dCxLSHD0RT+4xQffFpWytLh4pYGyQAN7QgLV4m49YXIgWlXN7ddva2
k3XocPOd/e6XFTVqP+SxWrcPxpjbmySiJm/i7Mcwd8IN8Cueff+gSecbVEYQ9jtAohzXZoMNO629
34Nn0BQW4+cmP3GheNl9ZVn03EQh9caDpY9jVqYPpWSY4ne3JKMmfDdj1W1mApVoJFNxoMsNksEH
Fia5cgvbOedy5CLH93j+96WdQf/V4AQVqaeH2BsfzQVFtBq4eW8jtrhnjJ+/SOYBEPVolHMWcJzG
3vBUTPbarY13v0gGmJ9kFQK3vhpRsvdIfl21+d2ZgqWDcm3Cj7S/VF7TAQvKPjNty68k0H8aH93W
L/J0ZWlQA9WAeU2RgluzWhRPCqD8U9GFr04am+zhXPcyUVDGL3wqLznc3iTy46e4nx+X9q+LN33k
YPbbIep+A62tqbY41lO8cXw0yVQnmIOr6Z44TJ1zUr/6UKXETE7Qsu1hXy9lBoEiQx4KdaFhlSV0
Fv9Kyih/cHy6FS2a/kCOOckifkH9zbt7Ak0OAfBOa6a1k2ZB/C7RLD84bOEn/cJ3WJ1zmM5nq4Pm
lk7wfcwQ+ITpDvdcU4vH9FF2uUFYxwD87AH+7+BP4o9I4x1Lznmdln15Kdn4u12dPUIhTh///VWg
WJEkOdv+f/9dbPf9zc4j8hRJVz7MMcGRubHms2fY24FXwOeINYqVuf0e2PrVK4CmJEFuYa+ixjaQ
KA11hBVwiJJvv5XhesgImQWzeIaPP5255rgLbWq4Ze9VXLrrqW7VvZL1VxeBXSZzwTV7XqYEb4HU
o10afHLvY+27F6t+mmc1rSnSnXYprMGNrJeJpOH+mqTrtrSJ7MQtEBx0PLdopxfe89+OMo6tduqd
Cl2xtntbIABX/dqG+EE7Bp7xMK+t278v/xA6VRA7Gwv6Bn67cYfW1C+lAM4uaG//jAztLPjjzRxb
ZMdzDSigWAnPtDczYHCMvzMhH6SS9sRloThkX3bCgB4E40PXowsCTmAhg42M+shMEeyMcwaplPJe
3w72XehCIImNGONkSHkBRbUnJrdqu7zIeJq3LToCFdha75tATGeI2nRbR7rb1wW4Ku3BJ68k7qco
Is4aUb1YJLDLh3S0nmHXnrIkBy4LR7Uxwe6GUyO3NoHN1mkIYFGioTu8h37UYUHAi0rXy9qZF1HA
8EnmJRCRG/4Rq7ylQyEY5a1vSvZsqCHU6va/GV3fWjH6x9Gk/8BRZcgoiTKAoXnHFAlES/SEKv2u
3JFSSQ/YN7bmFJm/vGRiuv3sYY/vcfg6+OEktuC8GfdVP6r13DwHLX4+BDO9dlpAP7kDm9ebKvNc
Of7VDNG2igD1upB4nxMs9iSCyM/GTbV20IrYjDp/HBoibXUVLUCjcLnNxUVNL2rzbrduffKrkrpm
xd4wEaFzshpcFoi81GTZeFXGEZgP7zrddPr670tXC30NaXu4uPK7WER/aVB8qTwQwLNFOW0+/K0E
EnvU+fHXYDXbpKrUsSnaGCQ42LAOFMuxB1zRCyUuOeaPbYvBnoqJPr8ZjcMtxTcOnMDuHi9j+TyG
tCwaaTt8R/zxRF33E5uYR8hO7r3gY2C06Xzh+Sn2ogBKlRTU52ausm7kIIx1mScbmRqsByEJXh0n
J7AiUZ890EPsHfRWu1F+dQsMCJUHLq4alzN2dI0TuwZsYTFeBN5mBS5xl5+1ar481YTrJAb949vh
d1p04xWn8jVm803ewWaUSRuC5IPHegI5zp2DnKNPrqiukzResIL3avWZWOB6o6EEz5mD36bvd2WW
ors4HJB9LN86IY3HCsktDjr17JL66Gq+ASMhEeOlZXcBmQu/qctPYIMkfLDRYnGm9kZhnykzz1/D
hLq4aKYrE6ZedgYN/UaHjkeBlDrZU9Sep5oKFSMYX+qsr17ye28jxLkRLS1cBTnhBnD8Q/uW0M6s
PcEa/0+WpN0+Tl0qvusBWAIGxskvoaya5hey+g+lPjd+uayOiWBsIxM5SsExM0g1TNiubAjp66DI
o21i0z7ddeKYGUT9QLknzyksv2csD+seeAt7b4ErZPrtpu6IBQi/CazXineVepG4ZlfsMYd3m7BL
Bf1pX2aRecQtccRZ635ZdlPQCGM00O09ucGexxqaS/3Wko17F+4zOvZnrqfmIapse82ZjJ7/nqQC
A3g3wqNogQoa71Pp4+414iMuQMawHAyiMx1R7/ptXOHPjyH+DzkapCcJC4wJGmSZAt61Amrc6cSl
bre0fhwDdnHSV+9ZTX6yN9S6DvIDo292II+380CYnrxE/Tij9xTE84AV509RMTp3i29NmUtYIVT6
aiiyio7uP6bZ++RA4S6vUMAV+p5wI7IQ6WDAhvV548uWV7P6qOWAzifHdz3q9pCEI3PbNOyHGYwO
b/JVDLFP+gq5swKsEFEEQfRlOojpx89gjf37UwtJK19kRd/MsLRckyfwtfOS0vmHysldo8KkVvZ8
cYNo2mlneB1HF5lZFt/2QqTI/dK4yCViW0BErxYF3cqbrWiNaTc7EHxnA5ot7MB8UU3u0xC162qK
kS101+6aYeBYwZu05SntHjjbX/s+KfbJjPEk793TIPECjMI5+ogCYI6ezMQhQ1eaSJKpTCA90gvr
xrI/OZNHQscEMTtT8UrA6lPZv2PiZmerrzYu1CLGmLLdwnC2n8LY8wnv5Hdc6CjSmhm5zaUNrgH9
S9CgQyBAnK0G+R+QSbnnULBp7DmZOf5Pho/F1lgnqzYAi1C0PyzWUOepQKw4306j1b7k80hnUTBg
FWi9BpxD8lZFeBXjBt9BW3ntGS330tWzXI1Zj1XVabFqyPQlALTOG1qaUDS2vRx/+jHWFyhpqP6N
A86WhOxJOfXGBli2s1xCHrnVEmtNTMBFXEqw51/M0n+p55ZZvM7hJTf0FdKv+GrC/XFH0EqD0+30
oF+qMAbaN9fGKQ8ULhCdEB5T0UOJKWUHRJZPaWBEDF9+f9Zub24jf1brilZrEuzPk11Apo7qMxbF
GFLTFOG+miD5x/R5JcN4FBPFPiVLKcuYIURw0YEPruYbwSjj6Ic/PhEzl3DhS9TCfdIzHkerPHcU
pq1awcZJJuIpXS4HEWVPzxmFguvYQdpyhAGu3idgUtBOvGkTWtAdiRVOCmqgDKp6n38Bg5LbPABZ
G82mc4UFewhn9WsY2vY6t8VHlbol7ZpAtNxQ3bIKu1+PdEMAJ1grmjte2xToaRpvzNDqnkUVeJuq
HHMGKmPnNn28TtMY3h4iJHVqeEZqi3eaP5AZJJ6OHXX51455rKAs4AqfwQlnKU4Rz3TAl/iVsQvJ
cWxnH+Y9rmN5Y0wLhvRPGMXTUxex/mU/HtEAYPEztg0cSGXqXpvIIbE3pmTbPfPJjuUxLbLnsOrF
W845QNR9ys4hq0cSgOS4cYkxNrkKpwUL1pTPy84mbXpqi3DiQ8htsl2Wb4A/+mPXudNL0/uvBEiK
LQ4reCteZIAtj4c1H7BsCcV99kQT1gn9ZGurGcTV6BPQml0bbSKZ650D6XI/U216LgagUrrVGcg6
N9qmGi5q7POOMDrr1Dud3udZh+3LqHdePjZY/penhB1oyMbzaHqYbub8pZnpnKvdJ5mXj5abDU+l
RamY3aKXNp1oj1iSTVRh5bDF5ClpW9gRY/iZykKBWZkUjicafpI4pPmBxWCWtD34/RgeSFicsSy5
28IibmFl9o/b2r/0EAHAmbzyPaVfOmXOk1Pdn2TDwsmF34oTtmArP1ynfsx2WiV3rJDjNrKtF2XT
lWIUxXXyur/QYJYIOQsRi4d0VcTJRRnpIqtDrTF58SQ+t8CsUkuaCXBMtLfNDCkxxFFOgSAjCE9t
P3RvVQMSvJdne4k3Yq380wbq2Vc1D7/5p9ZGsQWFcQr7pe4+cY6wzrDRVzwxo2/Fh67yXrug0hub
EXI11OW80oX3x6MaYIcBrcKdYUPaC2ZY8am9oQTSORmVc541uNZe0S5m9uIWDd8VHdgHaQ9PIX0J
q06+A+V5xVQHUT8KHg0xwkW04wOZNxfnzRO+A3x5qYOwI+rXIQZ7Rm/6bx24mFPD2VpjDOaPY0kb
NjhjHc956BPzQKac6GYp77bSHbbQeBPNzgFvBr68Qel1VpnBmVgk/tAg6Z89gTffRXdPrCb5BWll
hfs2OUa2nbMLmcaL6/njpSRmv83T18RcZnIg09x0MKcPncO6bsBFJGGnNb08pEzYJ3Vyc9QQ7tT1
Nq9BPrlwBzAo4nudfO9Q2sOb7HtnRzcGgfdq08zuH60tHK959VwogLe8aaFP8JESdr23kuiPP02f
w0QXuSkY2giTw1OYzU1YPjZug14Rq/hRAMfx7Ja2vgSyBRE0f2WVmmb5ye7JIiqxIoYx2ql/pREd
YrsVDFthJsYx4+ZSN2AjvIkY1Cw4X0uPpNDQchcJkRpXnUeqrLOI/pZV7Tzn0GfWopX2vusJvViR
eeA+6vwxhFGvJF74dQYcBNe1ZUALlQBQK0XZPaOx2wb5tp6bceHRMlFNs+Jv7S6JN5m7UcHc9ouI
OhWFq7DHlEqJJXNDQ1kn4AQ6JQKSBNqtSXviq8xsQMBO3IKs7qLl0l7uJcsKUkjuc08qfqZC5hRS
BK4IMR4GFze5TZvC1qaZYp9PNBeESRw/pgHHMrLkqjFmYq1SIAmVvHIDXS7VvvgOQx/dkFJChEKQ
zcVnGHkdF/1M7VjVP9SqORDSvxAytp8qG7werB8+oi6XMHrkqPSsHNKTbvaTlll3svlxPcUBHmH+
mVC7auMFUFhUR1gxC6AKoY6oJh6qaMM21QM31etj3MkHGxsCkHscp9jFX4J+a0J8/ul9MhUepCzC
eTRW+fWMJzlLt3w4xsfyfcy9+dn2xmfICVpXwXPd+TS/F0y8MZxGknIr8vYKPU9nW51T9TeVvQ2S
nthImaUn5pRlm+x4R4NuqFwa2a0BqSWq3HqmGT7dcSAqPig0ULc4oa5qcoaD7DwWeVn6y1BWslVp
Ee550agqwzsc7xlWquPMKskzPSwVnJ+7Oe4fxrIj2eiLeFlUUktGpmrXR+Ac+hmFxBq/uTti0Cz/
VEM/3ZbsSOTTOhVGBMgh7oJEJhuGljYT0cegXABMCMFEbBjhHmtSoWMxditBrm3rG69isu5zQV4w
06xBcY/W9qG1oSbETaiPqWt/gA1BsHNSzInlXfvU8zqD4OU6eeOygXxpeMi7meAthC2M4k7xDGDo
gimfo5Kes5VhRQBBXVNsI4d8PxbCAWzmqmpJLakcDILXP5tFAl9rKjtmC6++ZoDGWpsJJ+8K9A9X
gxRvoksf+Exab/TTdCSIErQYqodNDwEZ/MNx1vZnm2bNLmdROlFVtHZG1e7nGeN6SwVKMxRyGyTh
J4/IIWIs4cWb7ltWdesEm/U2jLDMuyVlVqw2HkXrxeduDOAczHLP2tE+RLWzNVuidqT3tmOE9pti
Tr/18G/XZmI9dmA+W6LK8N1oAqFkaag5VxGUcYgV4QmG66tNOmlD/pT75eBwYBGg5Fg9mBnADHye
b/Vw66UqcL77f1mLvZPbXjo1XUTiY1JzYctzcE6qgtqPi89bd45OiWX+hdPChbsn3FDZvCDwRS8G
5M2EmhE3MQ5gU/xxqL45xBH3wMSDNN/FJOlbb2u4Fg6CwiX2UvL/7By6efwg33VeZN4HyzmSmhNU
dR4C0jQEKn+rHnRn43gfVVG0kMuI/8AxMrjrxizNG5gZSaqctWP7v9ox+gqDUO8awwy3Rt8t0f/w
N/A3wW3FxPqr4JUCIzpDL232TlS9ZL2XHxgJvvMc7+nguM2mg4yF//K7ifBONGYI/kB8Z1+eIN3B
eWo6CeqbLX90ZFEshq4isuA3HJIVSh0udt6FE9yHh6oMP9uO9DdLo00EG4AYiUr5jHHVUUNxCS24
W4nOfS5f6G1lex0ho/mip4A6wnsFxapYoaZjhyE2p6cKqRR9TL0pBYu2ovVna+T2Lkp8wpMmzj56
ic7CXBo4Bv0kxDms/WLLkMh1FzlVsz3fjS7qG0TWX2bEJtxHNSchtvN5yjh3PgeHrazXYfxXpsmL
Aks2LXD3rg7+dsNAs2lanRhBBQVDlreVL21C9o4biVrgKqaU1yEC1C2wfQtvIMaSU0FDSsWYxx+k
u2NGlJcnw/2xXcArpdsNG3rr9wnWsrXX8YVUrh8lbw2pD7QB9vUREX26k3FhJJ9UfbxOmGHOfgXl
om+KdSVFvWGK+eL3f1XzFaATzdKphW7qAibUOGLC0P/Nrfet48KrPJ60atT1lqp7l7OKgWNJFBc3
W/NU9H7WAbeT7VoZuGgMABJQ8ujKDIdmlbbo9bOF/4rLIGtwvv9o5PNgQ1/VsqBt5FcYVbzRnQKj
40CAhcH40GkeoDBFsLRGu9rT/IJimY2A8SkLdNlkrSpvRqWweaOVjnzNGvuvnPH6++GBbRrDRVNz
xJATJyxJp0Q4sO6INKVwBeijsj/0+VMPSGc1FP1IbgTMUp8b3ibCO7eZHMJ1St5NbPimiQmBrGDG
vdEQVPaie5icA6Eop53Xw4FoC5TMcagPBF7yVe+k0xrEBpUQBc3HApe3UC6eq7UxU1GCdACv1nQ3
nMZsDxIqDJxgP7gWgzWo+wiXL/WPRJQq/z4TKOQ44PEcgOGUbfqUjyUF8em3jdyJizzEUjRsMOPy
7VTkIMqHsuif1GD/Ldz0WxZTzA0o3SVDA17e1V+uJKjb49koXW44viE+GJWjc6CgY1OCRjIPdHYd
8G+R6maH7+FVkhwmtdBN5W+XJYaWS9IBcuA0Y3asCoYRTLDYHnXCaZwXK8wkNERDL8DHowlmVY/B
XAqwbg2BR6I4ELJPViLuVsqvaIzHh9JGGe0zPBXCNt56T77IETp1zY8gquURtEVCRsiL1mYUfbA+
eQoSieGsz+4++JFNpSz3kFvpFUR3v50VOmBeNUAi+eMdQz5zdeaOO01/RNu+gmN6j4fluyRx4k3Y
xOIEhLaLGT+C1W/bzcodxWNlQjQZ8PI0LgF3ApzJUlwnNLeURoWvLHPUttcFpEzZbZjohms10gjJ
iNPXTU/ZFuljjMOGfGHtfcCEIyogmZM6FnR3UhxAwENIOhvpTn+lXOTe1s6tMdSvGNQOuMj+Eilu
0yKrIBUJ58nowVO0FWpQJ+mMWYQXL2ovPaiWa2zWZ7y02yhom6uL89BQxrUyVHkDGpTe6nM68Zl2
g+k9A+e+wSPH0ZhEOKq1hIPg0wPSNMmdqljUkbPso/mcRD1+oCD7qbFlP/KR/2MJE4HDE9+lZ+EN
phatmPJhYxLyOnXa5W4TYHVrG6xzY1dvDMIroLrhgcCtNup65qJMb7Abg2bw8/7Umu43i513ZStn
x464fs8HXnkS8GJSMCzWKUUkCZPCOkhD49x1EgAc8xwgNSIlYWouPWWMYJaKTvPIpX4m7uAL7u8O
i4Csc5CU+yw4GPfMtUxu9WIbtszdLRE+AuSufcUlR/tZQsFHEF6dBBs7y7RkE7odow6yW2wN7XVp
AO4C9PH8u7cabtqR8K50ltnFtpkacc3bsN4ot/vh51A/YECgErBw4XuVS+5Lu+42qOphgzKClKKA
W27iEJs7CxF59BnzlVoeN5s5Lmfx7sOU3NhkDdY6pL8w50e2zkR31JH68axwZ5T252ChJ+t5Y1fh
cQDFYf5VE0770njwM5qOrFb/Ssb4NIZvbsjgE+C5pPFzDcnnQ0IDbhsQhQEWfTr6urOr2MelCg5K
5XxRk9ihav0ORogrzMG8D/1NNZDVohmHEdL88jI5r7g2lyuHHoksudLZ82q0bMTbYgJoRJSTj0mI
pyn66zXt1ZRs0TSBva5jxT04sF6TDltWM3I8EapQeQy7ldqfUjjsmVlbyfKaEGAAtUBxEcgfwqRd
dPIs8690XrHP/hVjZq6DsFi+y6vFx2chjDnj+yyLnchTmkZrQtcaV7qVAiKnk6gK253hmov+nm1p
duKMAmepgabExrQN+mci85JFGUFe5lNZ8+8uh/4AsPCK9yU50y7RbuNAUYgMLWvTDMaLwMV46Ovh
qTWD6NTZzS8u5ZR3QWg4JlZ9iQc8ngOTPQTdwr6bujnQ3JZ+5AMOfOfv5COA5bGwnoOOxpXEmLx9
l1YZFxKolHHuehdCgnSPs1XE10oev677Jx2ypU3V+KwQBy+zIX5bJm+SlKXSpuPuscb/mV7GHrwi
UEZ/57g4UfHq0gsT2uzsGuyQ+BXJuFPt4VmV2g6s9laZrOcXOxQfAmPBGQtAuAP76PBOJa1M1Hba
1FV2KkRiXMUAzouhnufrrMvZPmuHPJJvzXufyqtDmNbx3UA1ySLCyHzaOOelVawt6MJPov2Qki2l
diG3uEq8WZS7nDGbVTu4YvB6TMM7WRSHU4VlgzjVqM156+5gKhJC1Its73sQntFDCBEcChF3H3lI
kjPwiHJCLeBkHsGRBsE0EmMreZvjUt03bonfJgSCobsfcpgOjdP+BoQTutFAqBt35cRCDfGUnD1d
OtrC2j+H/lE2sONqa0h3FgLSOknmHnhBZG8sSblYtYjakHr3JsXCC06LcoKOUHSlHwef1bLijN1W
VvhMrt47+P4oWBYxgQC3dsOKu0g2rn37f7J3HkuSI212fZdZD/4B4BAOGoeL0DJFROoNrLIEAId0
aODpeVD8bUgjF7TZzyatqq27KysScP/Eveeq9uKyh2orQgUZe3zVKawTLqR10FzQsejXvPmYeVMl
E+qKPfQD8brfISSjnevyiubB0VFZ/VUhZN6XgWjozuLhpcgQ3nQCcbb5WpjuzzmUE92TerMnqK5S
dMRBDmxrC7Np91zHvI8jymPy4uZn8uSYEkRedXZmgJrhbPe7cg78nZxdaoLCjR6UE5yJACFAZVB6
H86k+AnLnuDNRMPLEPkX4iZ+GTh0DmbH1ssaneCkXDAdbBfrbdJSvsH0LNBahFyuFfX9JsuZJUP7
GTbGhKuyRRaxzWJW3sW4DtMseuHCqp6JaNrMKH9fxnk3tMEvI86yXUTO4z7yRuc41zZLkUn2G507
xjvqKXxMhXtwEradgtAe0U7NPtM1Ce6sOxn5k9Xge/mOaTQei3Ca6HbJ0jABgmxUoO9FSWgFcixm
MW3+lUbYJvom2gWFJnBIgeXrcKo3esZgZZlPxL5EVw32aaWqACfJZDyKJo1eyRYiXK3Dj9iV4tkG
LzDxOO5gFAVr22TMNcVlt4PhkJ4qRP5NEmu88KRnme3oHT1aXkJeCTurjbP0Q/cYdMatnIbFjw1d
zaxzyEVew24HMyYyUZQEafPmjz5xGkNWPpL2uDItv3yri2cGxA+mV2WsiYj0DOYfiWIvHoTdsWpt
XGZOzwy7oQMICaimYknAI8/Mx5HPsENmucN7vMPPNN0sT1EDR4jhDM/e98RXrBULuaV4r4GyOoeS
MWTQpVhsDbr2mX+9WkXLXeNVpXdJPWJYAdU4N3yeL5G75PiUX7Jzr4G/rJKda+e2xwCr3gP7zfwg
qixbwwjLGXxxareQiUQcf/RTFj7qZGm8SnvVuA0gjrGkXdQ2QNgqTNcETnfbrPD4XLW9c0FErg2D
Tjbl8wFHWZp4hlV2jH2Ltq9g3Os63mXI1FbEpL37hKud45y9nx/R8Hrm+1j4/iWrBM+Lo52DVUGS
B3i0gGTrVacn9PsGvnrHIcjepKOucyQQbodcobWnY1tn7iFp4/6hCZ1Xgp7uKZQ70Hz1n3Q5/KU2
3k0xPHb5lF/iOP2VjWYOask7s1EDYhpJJvJLwNzfL/Gc3IE66kODTIHbHEXjRzj0YIjKBhb/EB4p
zqPnMp9/C9cHtV8QnaLzd1Dh8gKMdTFuJBfhiC9/Qb6SuAPiLbKO0EH0NpoTbxfDqV5ziXlrv42B
DsnghSF0tQ3qudp3M0WkW9NqJ11VPyD3TTHKDGdLsZ2oiuERPNV32nnVc+Z9VT0klSEeaSxjswQq
wDinwsJVcDk/9b28eMCcj9rEAj0z9A3hU557IpRqOYQb8EdJl9e7VLIOdtIZSN3cxptghCdktDxJ
PkIbZnH42cALwkKYbynYvVcfVRtgKY4ubT7qLHs1RDmfZrt50d6I5aHtG3Ry75J91TqDWcw4pCzw
6lEXo7CU7zk31UZUHglAUfdkx4uF5bvWer6HU2uuMxxegcchwgZPABfAmyiV9wDCOTp0gbshtC59
dKSXPv79VVHY5oOdsxRw0wfW2IRgFr2/xTW0Q9gGLHOhLUwRzkDOlpLMx27Y+0bXXliGzaQqyHY1
D/a4tYdKbGKVspEkA/xZEGUAsS9I49e/XwoPCUE87sJxENdu/gACPX8iidSAtcN411kSEk1cBls8
mD4kW9vaaouVyd/filx1Fy+Mf7Gu2VqoOr7AQTAgUBF6wbIt1pDNi7Xt1XcLLcQamMSwkTabl5mw
GKaWxT2J55esluUd9uEqCt3xBYVrsfesvN8juMwfq7b8Y4VkdBc+YbtgLzITMZ/iOy4Fzpo49PPD
75l9891zgU3MifjqFcxBBDrsG9xDy1F68e0mJvuYi370kycUVyCpO7EG+MEiCePMY6Drx1Dy44u7
or/B1AWTrr2DtdoEwox3/OEokwqIil7lp6ciRuUB9R67LMXxpWOfDJsTWGbSw192eB3Bcy+50NAO
Hw2sgNbE9qK/g5VpLrGEguCXS3woPsiVrurv0mO4Xmeesc/IrdsJ/yR8rrPAIHZUeLO44ek8Vmb9
HUbml5PP8aqc2StbMWZjDlsoK0NFPr3vI5IrfLI1ErDL0HRHZiZcvO17ZOc1ztE6hi6EE6mH7gcl
DewOQ0qlTXDvGBShf0nA1gyCIBdV1GTQq6HxbGLibfY1Y4C+IdVatEyv4rz5mgAcbGjlWX9ogxrA
6/1zjjjq6GXiaCQVdpbWRWKrnG8s6fa1Mbpp9Q5gxfSsLf7r9twNPWBdpJwxrTYTeeE38PgGWGjc
Z0ukA1PdckrUmc7/3HA8XprWJGOx4rTuAbMYbfAeuFZ2iQQ57/PUnednX0CBrsfywZNdSdZjp3Zt
6KJDzKyR7EzrpyjkeBQNlwY6k4vhtU8JPNxDKln9o8pcaC12hmMttx5jBLJm693L0C93xQAtrurM
9yj0pqPvoSNcCpXJ7PniIDdqRgwsvtcyaho6vm+lTr0kIi5qy6NgqbOzREPumV3A9AVtt7YqoPeN
Z0DiCUlSqF1SsiqXuQ9RT5wqXX5smdVW0i/vtozQMZYAkUeaIRse6tX5lENf4yWLij0YvujS/seX
KDCKLXMIsW6cT7K+7RuTAKxnfQvOH0vQQ6TPFvuFU2Lb71X3IPDWb6O6jo5Y05sG43I6gbXrG2+H
QAyCuw6mLYOuvddPYN0yYrljL3OP9fLQmGGo3sio/EByeCy6pKV+8XP2y/j/QmJayV/OsK1wMmtL
XiqScWGxBStCArBus2g6x9qhdAFIdGosU+w0OCMkPJZ8qLtpQvRE0h51vLNnn4hxvifwlp5y00ZG
ydOWQCZoNv5tKIHQF3PJbVkkv10AC5gSFwc0Eoy+M5amp2GgUfdxhz27YxjMIuVUGz3rgASB9noa
ZrnGVpZdfMxFl6nErI2EMYh3AX02JRX5JKqfCL0cxhPGh/FU82qc/v72769ce/zsGim3//sflX30
m3xVZFG5N5wSUT95/WeE8Ok4OxiCRFmTXNozbphJgJhLlq8hCGovSiqEVP1ODZb/TFjfLmwIAcvi
llpocDBdpzYdv4sqL3H3DI1n6kfA3IpJRWZeyqKpqDHr1ypQ4QEbgbMOe7wEtf/hh+wDWFxe8rBX
JzcZHnK0civTXuAfmFpzBpmcaopBLlTYta6Ll6yQkrO4zo6qK7+RRmikylb1aPCEV/gnN0SF8eiG
QC6bcGENm0uqNMDuvTm6qLACOzyONrimoomwr5YOcfDYO299rf/4UQRBwWh3njvmFIiJ/ySqn4NY
LAWQIkzODIp/AjzmqnoT1lLQuXhSgwb+TksVU6MtNbzrTK13blVkLyOYYMOW+lE2eJeMPDOfEhYa
l6lhhhwmZ3KoOaa4m3aMhiHZdMlPbI+Qbmbx4bj23oEAfGXWu8vN7oSKDLvY8v/Qvj4G3DI0s7Pe
1A1AlBSlx7NMhmhnhsSytUvlpnKNB7O2rqCosvcOWhqU8RZpmtix2SVKsMg5b0PPJV6EI5ZoizWL
uu2Aphi12lyfwBhVR/QKxygUCjGorW6pbl74+Po16k/n3BFMyQmE0jea3003zz8zaapjjrdvGxgV
R4BZ3LU7Xn366nVTme1lxsP3VrGygzGQrB2b9c7cmiZTRyL00GFFTz3bek6RMTyz4//FmMUlzw4d
emRxwHaRlT8YoO3AUDJ21SQ4gou+S78ytgqb3Sjj7DmLbesVQR5GMXZtwQBfzMGpoaf5BQP8T4Vr
ekMtk26Dpn1LwvzHrImpob47T17fbupUTDfmGe02Ln6bfTduepliu7McRCjTPN6Ifn4l/bK5MHvu
Dmj0OeBHj0shfGrH4Bt3dPIc6J9Jj36l45raaW0819NX3JgQLSJPH/wAMy3Kah/+Jks5aRA+F/Tv
jM7cDStMvVVh92MC442McUBuPbApPvJTzFalK79Gj1Usw1fQpFH24AX2B1qatQrvOhnKbSOIYs4a
xOzTEF6q3kJIwJ/vmG3yVKc0JQYJr8T2masx12W0rrwG1VOCEdOYHwbc4Oyuja9KkCbjekREa/CR
T64kFMWyKuOqQZdyNyUt9mGis1wvD58VDcTKwcS66wp4YkYeV08OGojcMiwuriUcseNZK6g+DtPo
xthjmhcCEb1nlxn3kQk05KOkJkyyKH7QzRwYwRZ4t2doK3p6iNgbjGbXPaJahfqQymYjjDS+gS2P
CCoq1J79Qd45kPYqzf7dYTQ3JKGJBA3voCs1mAEru0YGjBZnZvsmJ/QEqjICFLlBvApkCvzJ8r1v
VGEH00Ul09X1DVC23Pf2p5MS0GLO0n2bhHNtQVpsFJuJR1K799HEBaTruD0OkrK3RPmaz2SdUMX/
yTx/vseJOx9sRw+gjnpgJJyvXIL8H+ymY8JvkDc10WBN0dweXdd/SOJBXZE4p9dYArx2yoIPQnOC
dkb0OzZsUrlEeI/oPtccHuVaGtjExmj61JMd3WbhJPt6CV36+1toQwLMXEZ0axiyfeDTXiH9xJ/r
yODWyX1aZ84jkRRVleA1udX+ws1ZfuMzjbrAdCMnihze2YVNBxzFClZwDrINkTfxosxAWc+A2SGd
neqau4L5aW7RbuOCLRm2oiPEx35mLA3Ep5PnsTLGa798iV34AFE+vtAUMIpCnbq3O5u1zXzEbmLd
Gtfv7ln1xg09rWc1kEC6BPcCWGqOSZTka3r26uK1zp+KXc2d5Cj8xP19gLZ9Q6HaGOgWhEManJdr
fYcgOF29obgpNyguoq9+lDkqNMZXLSm4uHBZ8I7EcQw24xTPvcSuAnqRIqgN8uqnUp0mN2AbjmLe
CosCuVtEUeUQ/PZbmGIqqoMNOhZEMOI2WZZ1Jq+DAIMxOJsDy5tqVJiic+Zf9qjvhkEOLQkeu6by
CNOrmcMt8SOS8IS6GHeOXx3A6hDa1BT2ET1omSmf/hmt/eQR+qrA124cCxM9Z8BMG0RqkRFj0RvF
fTnSvpj9wvNuvUsQolbyqxyvxTx9OuWPKOE/ICm7fanCuN8msoSZ2ymuVaPzb32MVqp2Idp2WzXX
wUloxnp2QDpbpWFCBq6m2MM6sS08Ya7rwYx2U9hJ5G6EARbQyMoYGY2ox3RPuE2JyKgBeRRWN0PI
MzBbXBEZl1KRi5k2ys1IOzbeoScvkuCGPTITaGCZbFOtPJcfiqaPZB8OMD4sWuqSSRN6BBqKHwJp
0bshhoL29QstfflmmmwiZTfuZZ3LhQgs94bD0+1MvfMKafRplB4RHHC4TpUbu0+uY8MbK/NbKn8a
hR/cpQDNHnkDuZnLb/M5w/KQImOEg6E3ydIMUm1U99rbzdyv2CGiAnW+eKlBoGzqiPVj7MVXndTB
Szp43cliGcmdPF5JTPHJmsCtk+WegQIbiKzHvgvFmFE8jUQC1OGvtqdq1CpxL9E8fIO2lmu8JCQz
C+s2MKWqsvapboLoNWy4mlu5RqUgTn3at5iefXvjzqq5QFf2H5By92uUC/KpZcy4Erra+diy77Ln
+c0iA7cFRXXEjm4X4axhXVm3GyNj5dSmim8qc6qP1MbgAKKAYJBm/mbkHzHGmg4dwbOySTqy42lo
Mp/vqZvOrH33OiEYK+FU951kuFcIZVZVj34stTC5LBJJZkkums9ZQ6JG12ULIt+qZZ7YVYODJ8V1
Lk1nZoeh85+8HPaBpSTA2tn/OTb4MOzQP1tbtxprsKZd94BW7YOUlGk/JLQETMxc5ecUOjBmM9d6
JcsxOZYRsmvFTKnWbCAF065uNq3nBBg5BDKhjqgVZ5ZqaMmJeS0AsYFTnH40Mdntdm435HDRCJtD
jiIoFoc8m7P73NPlQMp+adnUOxwb+1jTZjcOdvTSbG6uUZ+4sVHaCHVvbZNGH31pCf7qWA688aGq
YTv0BQKjiC3egozbpZ3EIqoB1GZhuA9l95iVZbtvEnFLND0GVdG3q1uWHQG8KNFkn3ZLHldA2Ali
eQMPmDrYU/ont1R99Xv4Y22VYw0OybAiA4TjY1nXzTBORfQqYFbsitC8ma6dIEDOXtFgoSFEjYss
tTwYSocvMuv2zWTAwcyz36Y04a/I9pDmmjUOhcpKjcuaIk0SJMEAEuwCk6eDpomV6SHs+mYT46ld
Y2nu+MjtbThlMzgXgLDjl7SMkaPAgDrQ9f0W6vlj4RC1yzNuknPYrwLyFHZpMbzCQ/Afs4nAvFha
X1UYzGvTa9nBJWpDJNpHWEh3F/BjShS9B30FCxKExY+oOo1Nlxr8yGfsS661waDjvDaGwO8Moo79
Hfj5jCJhFkN3oazf2H1ffoUDP9KcNmsGW3ugp0i8rlwTTBJhhiOFCcfXdQig47S4FXY4AHDXVeU+
kH5zQt7xA0FUTmmW1OxpvB9JbhbXtuflpUQ6UFzKdRSE6ltyUKt8stZZ7QCuQmS6mQo7WE84bd6y
2GKpoIX5NVrji7KWPWhDpaaKuj1gefsIoXrZ3fzaTfmfMkt4BBnu7hHDIqF3gyfV5Qz2FdI7Cd0k
9V25xTO7MwFAnaxUPhup6R3bBAkxoHnrSTLiU4UhD13KlLUnzkT6481jIbSyeuuVy5hVJYS7pO9M
fpqtsc5GZuj92JkkQA7Twc7HC05wpAXefIiGAScuNM2lQ602ISbiHRilamXEI4mVDlktkfvmdvXF
tLiCgdbfWmZUvIq9vfJ63lPTiJ682tU7gT0F1mq2Ri3+ObaWBqqeLdF3CtzTqwNvck/oJ/uQZYqL
w+j0lzbsG2THFXjrV1FiuAfy59ZumNA05fpE5Jw8FK03X3D1xus+5B0NFm4JAS3zeWyKCIFaQbKP
a+yYIL9lfnTLIvK1vf5P18b2e+H66KVS6KLWuEwRDGPVCKhjIpj6Hesp/mQ/ffCI5lj5JnwnD3U7
Zugvm0itT0gpqCRMWOeA1UnpLNgmFkph2oDzvYE1p58FqyC6bIjYWRlXhwgj+K7IuwQ9MDSuRLTz
mg64DYkSCqHp4JR8CVCJHEpBUVGYDCeLFt2Vm7BSlPRTKB73dnuvB9U/BYlP2JEenmzRWg/kAjwp
bRcU30H+Qkm5y7WVHNxO+UsQBzLcvKmPTpVf1ZzkvxhD/SjUSISTYtJV9MPFyZDD5wTCaOXjRGux
XHoAxbl7ihVzb0bKksGi6xkwn2UULniw+1RJ5gcT81rWBOtUOQQrsES0W/MaZvWPthdv0ejkm47t
6dBcUvHoWNU3mQEBqy62R6ZfMxzAk/FCDhDzSDTisZGWuyDO+gfH8roHj6SbPs+DK3LpjIky2WNM
dSx0tRiuhqcwa7fAbSws7c/1QqyksHDWBPH2aKJRpdlyfiEnQd40gkbhpOj4o+pRL20grtJP5Fc+
RzN1WD6hxU6GIro4AslWE+XVJtcVh5rf1DuIgCvS3N7/fl9eDCG9iE2EzlHTHDCNpetxtg/Iob19
mND2kfSIjtbApL4KBjfcQCFI1kEEYneAgOb57vg6khlRm/bNblG+pRV+kbL58Ba7eoWZH12/+Usv
dtp29qqVM+r2GDrduags4pns2joQ6bi2+8DZuU73FI2Juv79gkU93Iyd39ztc6mtmpsizPZdvYSg
FWH7XE42rHTNqLtO8NIM1hQfgxpqw9w710lKngCA4Q+pLH6afTWdTT+/q6DP8NrkJ9/heRiZa0I/
5E9JkxINLLlfxJDZ1zwgL6evkwt+FevR40G6TiK4m+G5w0lwyvnL+0zmcrjZJ6Me7WdyfTM7C/i+
fYmWCnm8j3tzM2bWzEbdsNcs9LCukId8MJARrsNxZkvjuGSwDIW3cSfNZF/m687KiQLzPAlTtdpX
3vDqzY7BlpKlkMvW+IrpfddEVPq6uhtjkt9KJOKvcQDZyy23ZQCrMvVleWW8vvVVbAPnVSWWBF5X
HI7Lvj2jiXPqTQMV13YtedYpolxXo2Ka21cIHR3TDtrptA3Gw2j3nAfoJiGJjUXRfZYpNDOrSJ/i
EUCsZQTNG//AdQrYGlnxUVPdbAG7Tsyhu5gIFocN1bIC6VPMnxakpefGZ43UaGUBOZrinRHHlPd1
CLV0kT3o1NjZKLcOdqspTLQCMBtPl4rwvIOe5FOuxEiaJkajUS3NAziJHQfihXKHBKQk7qCG1b8r
3TC8W2RwJD0yFsZVfejbA+UMjpFyOkjp2ZdIP4Ve5ewFFe4mBo9gh0TLLQY3z0zSc9+/O2OmLrIK
vgnsiq6Y43CpegaVw7TIGs2SzE/Zxgy9JjTeebWfeYSfNbI+9C+xdWiEu8kX4//fL9PEjK1gG34s
29rcMdikHlFSn9DUaqx7ndiDM9vEsmCmz+J/7RRPc4m4t0pxB8kS3kaYEz+nsvnFMAG8xmE5byrb
xpeUB8/BZAn2SCjTJjDZd9x2PwfGn6vBGMnYHXO+QJzACTm8mP7PWeTjM8Q/cgjhN1YVxY3vZZgV
q8bZBW0t91YLpAqjzj5IcphmwvhVRGzUzNT9G2VBO9Wlm7Sc44smMWTbZ+3LVBrWOahQ5aZhOH+K
HlaBm2rumnq4OTZvMepX9H9bN0iAgHkNnaapLA5SEr3TEZE3YnfvoeQGhbbk/wjVHN6zEIG5avds
RZ0jm7PPrl5wrEngvIVp7W576oqRawqraFzdyT6/5IX1MDfGfBZ46YOR/Ff8hOLBdH4Hjlvd40C9
u4JBXtwj/QGwILIHK66+CQNJVfRew09YoDEeQLtUbaAVFC843DyeRb0NyLB8NnR1mZyQjD5grsIH
HGsGeb+eVJuyqFDmai6YVnHw9hszV/5hTonAnWZn685Gv2tmy9+GKvf3bbEctaiEcJNRaoZtV90h
WltR+x2I1uUUsTD8CbXB+Ff9Anf6Ib23BjXrjqipb10M86YgBKlouceGOlopq2pOC6v/kIdnAkeD
303hw9Cl/kMCkiD/CEwQaM5TpDsQFFnwWKgSR5/pfRJ5VRxAxsb4LwwAleDUz52HgEvpR8/e5FEg
mFr67dbFW79LakE4r4t6nG2YOvrzhEtQWqxr8g7YTYRSox5+aK/DWZAZeJ3yH8SztBfmkg+uDMtL
gQmuwWe8mYbgrox0gyuJOWyfPItw3CKZDw+RzSfOdpz3MeYTmKI9/kePwr2qLuwLJTqUDO1/OKG9
cVh0NC2claIUGB0gTx4xZNzh/ntQLukxHAbhefSYjhr7dQ1yzU5JazEj/exUpr1V1Ff8ddNPMzPY
EIflS8ws+Dg2PS1tpLfIA6cr3JfFtYJqz0lK0K0IGydvXie5bh6kjwya2hU+nRwIKn2rrEO1VPgt
1OuQKGAkS86S30VOWNW751iB0qOcw+Nt4BZgTwlhP3bfm8T4GdJ+n1t/C0Lv1LcmY4aKkMqg60Bc
sL3JojA+RY2PcqdA0BopuzwSX7AdfApip+EdkmQn7AN3yrh3MsEx3gHAqMdbqci59536AUNvAbfR
ORI/2Q+hBTSFtWjPnHwhYZZvEYHDU20/FQQFsQb0V2XO8g0UgxCrecrxn9LnVrCbZW0kKNjjZE8o
5ymIBNYKoNqFg4uCgf/rX8zWfxHJ/j9EMstzAmhg//Y//vvP8b9Fv8v/h0h2/l3/yH78nziyf/4n
/8SR+f8Qge2ZlommUgp3+Z8Nv5v23//Fd/4BiVFKtsaujfhkIZX9k0dm2f/wEVwCMfMZ6Xmwx/6D
Ryb/gSeC7iewbJ9T2Pa8/wyPjLGi93/xyOCQea7lmrZpOp4QHt9f9fMH6VFR8+//Yv1r0CljSFOL
JTZAhbiP44t4z8UQXvN0cSRbnYKwGlKeeNgr7BmOcWqxKeGJzxGFv8wxPMIkfknckvFxwvUs2XGs
6haUdV00xH0vtPmQzLmD9sR7hPJQwtw6yQR95tCAyBJ5RhGgeZZDh3nqPOo1uRsn22zOvEqqImIj
SskwMUcd0cNKd29gmaEFa58B4ziPdJ5biYA9cPS85eZeOgqYnC7+zKHgxImc/qmtDnNMoL1mlMuu
D5SPno1zpbItMMfyQlosV8Zw9ebEOdRzm0G11MmrJ7nfqu5liqafY+ybj2JnoP3pcMW/125sonLG
71fCWuT4SF9UBSE5/jsdGCZSHJZ20oRSS8ons30R3MjecmlcWwd1AilyTI3jGzOHbM9w5HmRGpxc
k9YHj1/1PIv6rRxLcr9AC5wYCB7mJXGrrFMSaM1yk8ZjRtcWDqucHvNAt5pvs34oDqzMSWEDhM5+
tBC7lFiUEzoWGp++vxmOeRqnd2hO9XtcF0+Lt289VAQ8lqUW2zCpKW9dhn1hpMmNluiwU4o2LR22
7Yntr+PRHdFu6+NQxekno9IdfCX7TORGvOsD0hSDUgkWavoC4zX+yG1i4ft+FA99Zgv8yRIaVxt9
jJNbI4eGtj5bBeayZiSZl3CVwDQuWiHxnG3n1WbQR/aETb7ZWBBdbRcoRo0zlrDwDG1mHYQxsloH
8XwVmKR5BCaVBM+ZHdQeFTP7zayTbyZhao+IN5yrjMyUKID+mpuq2Dp+RnaYN1R7u08+Axnvw9TN
b5EIX40GkQ4JFI8jvsD05oxD8RnPM+HG0rW2KmkhIjM7khPrDJp+3LIoblozu4+FJhVYwXjFITmh
cGHCKEjHQBPOPCX+Tns/XGMCD9BlpgYSDGvf4Sr+X2nlwpVXyUz90OtkJkjYmQjA4NUwuvQ8G/wN
Uzwe2yt5P+NL3w/NrbGNFZEiyWW0BZa2Rm7LUkTvTk88ylQ1WxJ/qUsKt4a2VqLE0tmnS+tyyhk3
EiU1PYFkInQ+YYDdaH76VjaxW4RX7OtZXrpoQoWLNvYYV+FdVqF+NP0qAn6HFclJg1+NsMuvqRcb
NxuRhbld6++mOkq2agncoHX/7VvVO7g9oCUjiMDA5jnNiszbta2S19GIkb+53lMCN/kBhYm4WxkT
fndap74mo9Mb/XMPQGA3SBrdqKafLwi8PgbsDc4lIkbKm7bcWqjNQDykxanIfIL9UPO1veccg8oW
FxtdLd6YL2mk4+NYQjpFDkjK2tS2lNy+CaYe1ciQ1hviEl60VMW+GWPn3LcKfHKPKDe22JkCpSft
xgOuiuDp2oJIvvoWcm4sjDiHSr3yxjF4Lea+AbIlH6Z56J+l5hvO8XUeY+JPGx+Wgw2Pd29WEM8c
Nd0AB+Gw8libIzdEncSn1gdoT9s07Y5RGT8zDFIHuUBibP8ahvJx1EZ7XGb7PYjMBwNc72PqqB+O
Gm3EWoHeZEUBYXvilapsEIDanPG4TcAN0eFObNkiMFaW3+yaur8mbJ4WEs03TNxg05MzsZrdwjjX
liay0VevdozvfkiI2amcj5F01Kth5u1jGyaHJiPbNbX9CXW2K547Ywn8KeyLaACZgMOr9jIb7rB7
RjK6Ri6LVgd0wq61nonlfQ7RLDIoQz5tk3jtLGd7xJUyqUIjBByrBexOyHzpyEdI/9FOIM3jjSry
MxtjNFZ+t4I8wtAyz8pda3XDNnXVR1F2L/Q6MZEtsV4FNiP3wndewpQlo61iTP1hOD0M2t5ehCyN
Kx3IL6sb56emTjFZQcIX8HuqPrQvBsFaY2EQxZQ1wS5lHriieRr2/JvmbuDz3nokdUBvmJM9E6F0
HaXDB3pf8ekO0wUTHzvItLMu4Fja9TKse2kb4zBYADYmi8WjbyBsgWpJ6e0YxRHQ9RHPb4ufO9wx
8xlWDCWOpujDx5Al5uyb2WsScBn96Ud+yaZRbXAYpI956kH/Ft1mwiR9ITR4Mcf35cmS6H+oOFFC
Rv05xFrmK9HhRagO4IANu3WuJW8Y4A3GVL39UgLxctuQ2G+89avZIru0TQgqhq1sQxyqw/2YNLSn
BMtHISdJiHSH2dh1kdtbS2gErMmJaF0P2tyUu5ssJowo67tD34nqChTD1wFjJg0ngPvoUqHrZ1xk
c1nFfBCDFgN7RO5TcPEqyqxf1ofGgU0tHbX3SFXPDn/bYwWrA/iKQr9fmtu0ba4tn8x1hCCMQuU7
WZDCHVusXb5ghpsFONxDHs4hEPsLijgc+HisETzxBKe4UgCLPQW6GE/BTwOWcUxHzEIevLEN57hd
gMdyQR+7CwQ5X3DI2QJGLhZEsuO/cbPJi7nAk1XfVFvDiFjlxUh643R6UySnXzKlPVSYjb9Fqu+d
yPV0FjSzqfPqhAEWQ6eC5zxBcGaMz3qbh/dhyghGHnEXoztQv4GCRye1QKDVgoMWf8nQXMwNXfkR
FnZxSpYvf3/VsflYKzzdxgKZ1iW46XIBT3saBPW0wKjbCCy1D5+a8CjkcAuyumE1M/VArJltjjt7
AVsDW0cFbbCx6CyI11MbS0Q0hA6jYyiIx0qGbT/OAyYSkNlygWcHC0Y7rwFq6wWtjS28Pro9ZhwD
qWi6ALidvyzubsFye/C5ue6zB9i02TqagHfHIxjvcQF6YzSMzsYC+R6gfacL9ntYAOD9ggKHldXu
xwA8uA8r1F6A4fmCDu8WiDjE8FUKVXxY8OKJuyjxl6l9ERjPxO24x4Y0RV2rZg2WEUgbUrZILshy
Cbw8WzDmQwvQnHwVY63NQh/1yMCKeK55pxcEurnA0PsFi45t43VWnjh5sfPHmEglmoFgM7T5n+yd
x3LkSnqFX0UPIEwg4RLYVqG8pWf3BkE2m/AeCff0+sBZjKSFFNprwxj23HubVUSlOf8531lw6guK
TyEGfBEs3ON2uSda+RtXIe4fiAsnbwGzZwui3Vpg7cGCbdfgt7sLyL2A6I7RhqreBfIu4J+cESbu
hHVD5j2g4FUPFD4sBEmXhWzKs7FxFnT8vEDkywUn7y1geY4oBCYX2Ly2YOcB/N+DhR6n2xTSu1UP
nN5tXw3ZQB8ws5MA77g1F5R9Pi9Ue6bzhIYW1L1YoPdgYsKNm2sE0TyCPCD6yudZTmBXW+dbq0W9
ApOen4rSsRl8Krhe7rpmIbi2c6muIMruum6nvkH0YstRznvAVkF2EujYKXugNsB4Jt3uPZe1A1Gv
IF5AL9vUGjQ5dGAFtEevbP9EUaVuke7ugiqjOyQxd0HnYKL0qgJjCD9CGrbd6WdUQbIh3uqCIaTX
yW4vZqg+rKz6TSuabWgRkaKSaKFpsd9scbwEWGGq5qFl8+uxkj3+/FGW6mAKQsq2f75lAr40ZAzO
VkyEyHQ0T982FvFpDolfTvoh8sjCZDnW3IgGQx8355pRcvZZdOldYsrxHcdzDtXMNFe5hYaAMIz3
0DJZASYvetFsThBdgDXEgNt3n2ngS6A7RW7aHkQfBntRM2WWMHcckghr9mZOWyNKFwIcAapZiRdp
z84KpZbfN/bvFcLULyB5T2Zm/GqhP+1+/gpuJOcB4IKvMV+NB9c4Ii/wD0c6JWDWcK7asdkMOWTO
WmdUTTA1JYZev6Fj/AHQRf4MEzGOq20IlCsuX0uMqVF4NAfSefVTWlExYNJn50ZPfURmnNklM/lN
JEgZeEV7hJHWbEqHrTVpYNA08Pt7RftxB+ZCAVX31vkYAfWoORJMwH1rEpZDmT/0Yxvx7JTMOPui
eeTYUT/WLbzVKOe49q8/07iQojsyGrdjD6Ep+g6N+i9VQG9erh+ofmI+NRERjTiXdVH6bE+sAkkH
GyQ03edQxj6qXXTtVW5TAZ8f2SHqFyvygkfyhLzron6JS/5ams1Y7l2/ZjUHqAhQaYrMaj3+nRTD
5bVgO47GerqZSLePWSqLMwOgl+Hn/3QJPdgxI0IrZigrImNaW7rSV92g+teaTLobX7CjRACX+ezP
LoY1y60xYpI5ob++om1gOZaLiNaPqjJO2dRldypBYsLyGmCpycruuoYKNP80cNWJca1zGp/aunJ2
eafEVUpLXEeh1XsaKLIFN9kintuIoDgk6OlkCIJFjeLcrgW+CK7P60zxrOaWgseqio4/3w75AMIv
xiD98y1X9Obghqpd/3zbKT25Om39ioU6eJosaPuNwbAu/k1OMSc0Efqta1ZXBOvLHDbN088XkoEI
lr0+HH++Zf3Lj04YAiKeSIkLynd2CirS3QHpcJPVYzCGyV1Q9wAJtn+JK3Ls2ogG0XSi3TgO7FBC
NFfKRz4LVwCtk/Ov0MCD2CfDMaA44NZlVXzj8nNqojHCl23Ufk2BtZYnzoVN/t3uEos8o/MqPOJf
doftnM8G13FvLWTi+jhT1WpyHPM+TP3GfbPKILw3VPtkWm0dreXQPtHM4EPW0NYSthE3BZL6NavV
xaXI/ESfA8d+ZPB/fqEbDaIc8DJDjfXZi0SxL4bxxtIIjRy9gHgGf24X6JyZ64CPc8PLz5comtd1
4MRnQsPesTao19Wg4AEXqX/P6WwdJlO0dxPVg/U6udpxSBMy9j2urIVNxDX+g3ifPP98qT1aEPUI
QoHgDWfs3DzjVdFXdi2M48+3sUMWscIIvhkyLSd/O8Rn7i3DEcSsXNUNXc4d8uctjUwmd4b5/POl
WmNrZHisnOxYgTN6jjOw4xTtOGtbJ86kaoYMqBEE9cnk36YsC46EDW6jPZTHwO3fPF7TI0L6JR7Y
h8LBDFEZYFG0abcxJMVWOSmgnP4prOFXpqPBJswfCqr0TlEv5B245UwvdDF/jvSD49yKXg2FECOX
G9nC0hPe1D1lLdK4CxXsD6O9I8jw5t2OKB/lwrfoWNkZVSm9aGXm+VxMC4QhbDGBeen1cfzb28Q4
csYvGh4snq4Zy1SgimtKadJRdxO1LctZPnMJiFaZCuK/BgjgzLbm89iCm7PnKcVKJZCEQh3PCBDZ
o3Qaa0s6DOXXwWwyFVfPdrMVQlp27gobY7nRrXq66BqCFj4jQW6iFQPBPBIfgxZjzofDSH79rSs1
k6XDnk4MOJNrJqPKJ9Qd7swRMT9KLPYx7hNxBgPUs6MUhmreX7Vo8Px/NxIh01RvqQLHZwmzPPwT
JvNeC2GFVW2kVv9uV96kq0qRFi3MP5FHcLBW49ZmMLfStE6ukxquTED7dNOZv/5fly6Wvov/TZf2
YGn8T7r05eMrmj7+7d58fP1to/+iT//zX/2nPu0a/3Btl2G7QAHmCOiK/6RPo1nryMIu8qkw/iVP
G84/XCyUFFjYroekbP5LnjbEP3TpUKWBnQPByvTc/4s8bdvWf6/LgHfgoCwb2DYlPCJ7ka//kzwd
M+MeWcRaAP4Z7QBBE5JyHVPQZk70KKPhRt3anKbRKberu7Ds4cFBlztGWDdnRxzMADhFX+k7aRvT
0XMqjgiFeZUpyA9PWGtO/ZbfKTn51lRU5zjPqm3YcWMVk9JPA8GUU8P2vqUauKJOmQCQXViZX3Rt
wvatUdK3XIhka+PEIAdCTbhLA5z69FxHw0cskLJfs+x95rP5yHyTJmaZtbuUGeWmDXL77A4qw0hs
LLH67JmesEMQFDByRvrD2Wmsvcn5Eem3ZKvGonXPC8iweYRDVlQkHuLANZ66FAOlK5ptpLnpb/uP
7nF2diOVvF1ity9+eVp+qi12tZjNYG+JzG+l8RpE+7Ydkaht+ceYP1LAjlvqcoY1IOM2GLF1jsyv
Ccni4z2pNvsoqNRbka/6nkHErTn6WooJ9lBMr7IaL7UVs96NXPaUI+4VlbNDDMlqMl7JAuJkG/e6
B+spLAxg12Z4L7tzyVK9Z4bNYX3Qjw3VSqs54HBsT7u6SMjGzR5pBZyqEEuhAIVL3ONit414HBcB
IcVktgYy7xw4kb22taFvLc9duWFEXZ9QoY+/Pz3kPKi+spr62BTBNWpBzWVy0HcshtFqitU9ilW4
lQRKHIxQ3MbTbwjrECYUHMOwmMpleLlNTIxEAEXfzbx6D92lBxDPW1t+FiHS8FABaMuGxG+nrvXh
n1gXKU1r3TaV7mN7qxBiP3lbbi6HzxfRhV/uRNAxTkkam6o8ARdWQDPxwf10vRC6gB7She7GXB5C
Q85vha7T+5JU7bNwCnqSxupYdPLNFI775NQBrS7RgywHeSKTIQ6jwz1FxUFx6zO68Eya2HJZhOCK
TYydHgpQWzzRDWgeLXLfe6CM5AyQCkDZu2TsBC7ZqTsiGYrTZKgjFSTeipbbiVlvmEOqpawn7dUT
iS3EWVP8qrGT3UPMo/hIPFQ9hw4KD7ofgDb3Cif4TfdJuKfHySF3J3SJSdvU2x0OgP04RfPLJEnI
xn3q221bXaEVoMLH5lmz0AuSPjc3UUvbDabtgW6qSsfkFzS3yu7vSRiv53aszprauMwtjo2uGQgm
s9o7FLbXjpdfukLIQzKATlmg5Arv9wrD566Wpr4101lckBTXbpwK8vXdHnP9h607wd4ee1hxJekW
i7d0pVsL9K9JD4KYlzCCmTGRBjBg1IbVGPIjFjThmgICB4AIupytUSLuutJvGlKCyAHeyS0zLJIx
iByHzznjlDMh+X4tE1FsQU0FVxfUs+5V9ZbD7ECWrIO+WqYFPBO9v9rS1o+DLE/t3Mdwx/H895aK
meZkG97i9gCgSe21vN8i7Iq704IY1ItlCJ6hBFthl145Bpb7SKQQHenEQPUAZaj+1GgwB0g99O+2
zZvBwNmUw42HoSjSs57BzGRxPqb1Z4a3clslZxLMpi/jwNgr7phrZwDA4IgQtgheR+gVx+zQOIVz
nrk487Hw7jb9FquisZuzWchuzaH+xlt6Bk7ZrCOSEaLkMh3HgeNPEw48d1l2lLPHisNxpmlID1JX
rpXjQxBY19LCfuZmDsgRbF/sBqjj0HPL6xwZpNZB0wgwTSvq0D4x1xNJIdACjRG6Z8xO4DFD2WM4
AACKoNOUpnFO9YQOgkHKHcHD6CK9dG218rcJPh7AiWneo4zJhKniQ0dB3F6aw6PbDe1FJ4/nRxVe
K6kmefUQoKoKzGjTgLtIFs6fJSiXro3Tz//6+dJWaBAr4NvfWCaNfZJy86ua5NaCIgkb0700Thqv
bUMMr0H9GJND2YEipvgh67iK9MnFCCPvSZLy8Dwy/Jn9Vofk0zoqLzcoyVzRImQ3texa5GsmIPkO
pWhUaZ+5vq+pOJ3XI6jna2k8mJ6MD/jasELpqHlTEA7bnBHwMZQe7sliOkNinFeZSThN8qCtR9PA
Wa7wIo7GxmjKv/GMWanssYIFsYGXqtk1Vq1TztJ0W12i5Nv4RyZS9C43PhZP1mZiSseS4wj7gAvs
Dm7giP13w+XmievfWYTuYerCgyysU8ctGI6sd+xtMIOPraCdun/mI6SRIMpGn3zV0ayQyzzqcOAJ
ZqdYYEfkEK14liSrSPjKPGM3BMDKKYAettGE6Sxs37WSWzfMm2Gt2W/alJ5TUV574YT0lnS3slE7
k5jeurbTT8sBz5wkFuG76Q8xf0tHcG+D4Y0ZzYsefrR4kIV1mYvpxiWSEu5cXBW3B3M2V3oje24J
6Z1GcZPQnINIR1uJY43ffRSvlgDDegyqdxtJiH5rArQJHPZdV1kYoJIR7HkU04Jl3SBT/k559lDM
LcI35AI8jnKrVBuD1WTX722ywCLZ5Ar4OTTen6smJcRWRatIP/WD/DBKGxspnH4GIrq3NSr7yKJH
bL7zYn4JZbCbmvKTdtaJNi4SlJZcxoYuRk5Z2K+jpj9PU4XKNjpbVnTMcrNjEYaTd80e9VWZziFg
PBS0QHoZaNcm2bRg62arAA1pVVddVOFOTqhA3UIw7hrjOTZtZtSFo1Ztb39KO/K28QJMbsRL2Fu7
caHjjZHeAbz+Gq3gmRnfhIUTOgwFUyfXLK9mhRvHs4G6U5fOYLDDFKuHyzwjjnZlmNULPRCcEANR
7q48vjke1VWo/+o0Oa7CZIsjTL9i3gT1w6VzYubCgL5fBoK691zM5u94oHQih8VOUvzJMsaWRZSy
dVd5D2NUP1nRc2BzTgza7BX5Z1oxa7hTQniAAk9IK4fDb9HKrSwYLDpi7a7K2rcoi0Fg5gthzFtN
NcUElMpAYBnfdA8QgiTEVzAfx0nZD/souat8JEkx0BVgmVSDQNxHSXkx5ikj+4d/SIMAxexMv0wV
IQdyhM99PoybiJxD2sl9YRDaAWlbSQgvhNCzRe77obPZ3Vmr8n0v8aL3tvThqMerqBCnSov8wfEs
YAcxt04+sKSYakpkaX+Zq1/2aAzEHFqkvT5sNowyQTXjvnRi+iUD5gHF6/DJdItnlBzFRhAUq7P5
0zSNdxfRcIhAfwrjyyvRBQOa6qjYfk2WN6TsuvHYig8SFM5CmoKXYruEu8W7aTFTcIrgyY66L1fQ
zBvmxWvcWc/6cOfn/wLNwTAC9IEgFrbVhDohoHMyTAXddNP3lHhqXZFQ8eOCRi1uqTypKgW0DiLY
ESnJPIuwfFi7KwfSeoScm3Vvdjomu3lMHkMx7RvYZMWIFlZ7WFu0uLwz7SDGNCEUDtjPtYS4BNF/
uiJM8zWxM2AoxIWSpruNKS413cLYXAwWzGQ0XCt644QE65LfdfUhcxeS75xxoOxz3+s5P+U99ARp
c3jjkgAstQHBKhVsNCN3HgDY/JLwEFeJdDjIieLq8FSCLgTzq+eL/ouAISX5m+xPE7XzKqiM31QV
U/NUBcc0y0+jxYFD6C7tKB2sx5bRbBM13lnrx2pFPh/TPvnIne69M0cBF8isKEDmOkyt2MU2o44e
J4SjGCSmRfp3xAawy8r3qA/cSzYOpzLOCojVeBxqHSb/5ArlO2yyfOimt8nknZqWQVyumPgK+zvV
qf+2DH3yyVw9JjkJNFu2hEfiGldJ3/gdbKOKFq6AGf7Ke6884t3QFIqDQsDcu5FrXYrUZOA8JrQI
eGLb6YDcPGjclEFzhMtZEDLtFiXJAO5cbQRNx74sAalESX0Z2n54MLrwrQW1UNT87fVc/mk5OO3K
mjNcp/oHEWEGsAwsHEGebmrd/HQy/QlPCktCIRqfxsTBo6lMq2PfTwryo3n2AsKJAbTw3oVg43Mm
CruQQp7SHhBE1o7JsRlqID4c49za3aowWIDIkFizgBlSP7ubcao/PQZrZTZQLaHlpOCLnC1WUsSH
n8evtmYmP7rIISi83KqG1qU43LxrrZ5hYsheRFoYJ7rv4DUU7rZaV5zWtqEDGAreNsYbVqaNxGXE
tOU3hfQXcswUMoTP5jKFBgK46l35VbSmpAJGQtWdABcCjTlFkqJAfSIV3SrDfLrY+nhJZDe8WCN7
TmjiPhzG8cw85M12oHhmMaSHMKz+YPk/1mluvy3M4KGDa15hX1IhBstC8kuxQmVcCoe9MRDf0az0
ncayTK0WeGPgLiSgbYfhEAOp0ZbYxScPpkL4p5oTmxP2Eo2gtMQvZzt6VFZPdS8vf4ZkwJy9ZUoR
bdTM7qbamavXQGpVRTQ0xICQd1Nc1jsmz76rFjYuH2rfY1CynZECIaBFkz+OydtUUtQw9uNhmICp
1/DoVhWcHlU32YpPdLFbkuKdRcFmMr7ZRJmfqAui3SbSaaXRwHLu2sJqHw2gzpjT4VG0eyhIYpNb
ZbcO5IUt2z30oXYgJJps2Gw2htP/zatE2+MHZIMqk3LrumxLA0wwCCMqhtGMzakqqH/EvfRVqD45
5444BRoMizpq9rTMbRtB+VtTklRzU9JsION2eaGbeytqcf40Q7O2HO7qklyKSD4Tp7fJi6q/lhU7
/lzDZgbHuGpG4vQa87MI7ZTfcDLsaqNKVr3fDSwlPx+z5dnvo9YfyQWsk2ast05OT5hy5NoQtu27
FdYu8ksJPOThu1HAjjBsrcBLmVsvLr9DLwehGLofHAhMv8bvtx4z6HpuSpq6jC+GB1qvfuERgK0R
SW03ny2p5jtz2tfEDd7gVs1PhBPFpo30v03SfTs2sTTNg25So0FuQOqKDZ81z68yaRw4MQOYqFPr
CKHi2laVdS/oeE4kM5VaYqMg6p965cmYkvLSgptwx1FsWyFfMDrOAFPx1TtA2zTi2+F0mPrqbCON
+rScnkFyblxNgmIFzHbsghE8tmFUBzwjDpNk+5XZgP1GOHPD3fYFYF72K7yqwMjPUypfW2dwd+2U
8G9mxkZf0jNzYn0XhWxWU2uJc29lr73bpISW4pssW0CxYVlulNS/DRdAZoZ5fGP2g3vMIQcDvSHb
MVLv0+ziJJo3rQuCVfc4ps7nrAfsWYNtvQ1Ud+umB5O6D+4wX5/01NxOSdjsA42QVDFzO2gUZUhm
LzZjbo4M+Tj3WfUEqbKgpC1bLvEwOykEkuX0MjYo2ulSlRrMX7kK7xC2YbcG7reuUwlRpottnqzt
juYam+Znyt2EZMTL2S+NXhNdveoF7Rq52VP6VZpfCQmvp7nSL2Kxm4+Mg3YtIgTIE/UCFaq8gtuJ
V5R/PFZEEuCsDOJ9Mqs9igIxVbYvDLVgdXHsXHQdg9FIHZwWW1QVCOpCYLyHjoIAZXHjiB20B7Iq
mNVDK1i3Iy8RnJDua4m1deaJhboduUlr+qoal2Z01wpPhVZfPY0rbu7W6UPR268ZY0NCIp694526
KsoNHogYOSticefRntwTMuYWy6Gx09qSn2+uNhbm+Usc62eJme4iMvNhIkRlUZF1yIDaZl5BZeBr
a1kugSoQxE4/cnVg2nquY0HgEO9OO/hMl8MHbcKZb5Y8UsnSfohD1LLkM95KjUGNllsn3XN2qeEa
Z4rR9/SgwEou6cYsuQbwrpccGidyBUYdb4lzjbcU+nWs7PoqBWTNvmnNvehyTv9uVu2LCliGE5B8
GytgGTPZkm1j/s3HKsUsTOQ1FclveoLeOCO9uCBXII1x4HAYOXAmJGkUxU6z+fmPEjP4CocKXE09
Qqn09OLo2jGuiRGueFpzmCYgxjOmstVImwg7FiJFSjN9Z39w4F2bg+NQ7wTh3GYnX3PioFTuoZWc
tvT8o2RwCGFv+hqmjrRN2P6RNjixztOMtwGJL8Bkem1NqjXM6pn7Dkp93p1lkHoHrlktKtrsbUNj
8Db6zLVIVfV4tSuMPym0EeYdVnMSZv5ILdVvszqWwAoZe9k7QE1fKhF4afRDiAEpyLXntBvew+pv
Qjql5BSAbeVcjjU1V8UvM7eugLUpiOlNiD3y6kjt2RhI6hTx3hxKP6YSNyyCr5xW1NLD2BiYD/Po
cCRNzkL7Y8hfWulip3OueMbOeu/sRqgCqx7maqmBZKoy27fZmIbaenB7Mj8ex824MPakM9pVGPEn
bL3f9OKeGi3/U3C+W/WF9RDSiIBkU79HWvzJhct1mTqNECxIdk9otZZsgbTE6MvwB+Jv6idmGQQr
UVnXPGQMSH1sTlMva5H77I3xh7pOLlcyyVtEMcsDgUV6E+0CDWj5OSQcJ1QwYqNTm34XUFx4vPAG
sGkR1ThQ7vLNck4i2rQf3NY5WAX1qe6cfIZjReocx2CTfE6lvEaI4ywZ3ldtq22UxH8BU/pBzTXY
09G88iH+zGXO5Z52zTn1NTOCfRApHtBAjz+YW67Lek6ZkNeXqt1rUlBwHOcvo2XddDWFN7v09E1T
cWlpltka5pm1Y+mEk3gPrRrPC3qsr+kOL4mHaBUO7XsU8qkBK0S3BkEx3lqrp1rA5s3CfHIcI1Dy
If9olfPOF0nIq64CfNQdKzHanSqDfdfwxnhzuVVetkiWTXIaRj05yVgXGxeJExEhKW9Kd32hReEj
V07tYQqrYs+pGDkjq9obUB1iMTF2yYJHeRWklTjUBM6Y7DYEc91gPpUswpSGmb7nsJpHKivPWscX
q5o/eNzlsV1G9FNjx3R+EFkd2JoBucfHuBfYVwPLPJUCEn9sZJD9f8A4AAX3bk8GuK7sgpMfDFKj
lASYay96GiYaD3O4pL42lBewaeM5zcWwxVNJZkC5gR97o/HSq1aAnhb9YUqzp7oZsxPDxgTnpvwO
ODJQLlneTeViwkvCvx2dwDtAxFwiVNJvsnbATVj0kI8JQUXlvAO7cIior91YvTWv1ZRNh2aSz25h
coGKwGmUM/JWLR2EPiK1F/6uGukVRq4m6JKsA6PaTZA+mwUj30UlhtM0UTQGad/s/Ff0h/QwJzC5
gEx7nGhjHGlhGeIqsGnCckMGDHNF2ayY5cmjI4AdytxFJU0yHsTTUzEseBWISYlhlMcGSb6vu+5M
0vx3hVv+5hV2zW8JvJnVe1e3eOKtuIyzPuwbWxyGzAJAOX2rwUiPWNqAFQyh2oCv7rdOq4GTcHoS
YnCZkd3iyd0y8a6HhMz0YNUPuDVWqeX1vucOtG462cWstfhEeUKw0vM05/lLuMPXUbepuYbUJWJ/
ljEQ4DyzkWnCb1NOT8aAsa2hk5Uw26COysC/oE+SBGNz1wOGCvD8basiCFw7xMI6GIz4nR7qCWwh
6RXA/yRP15wIPnXDPqTVs02wf9Pok8deqkGOHZ2HQUs2EtzCtk1yagVaE/JQ7o+8qLw2w/OSmFxx
LURMSZbQ36hvvTx+RzI/VWEIGjOKPmwXbLwnxQHTh8F5wkCkc3nCFiqLu9KV3MyN+pXHCOXkNgnD
3bPMpFe+7adtf1LTYG+8WOMckoT2vmmcm90IwcJU3qv0OSooFA1TrdnpmvVORnlctTm3HooV15MN
QWHWfBNnwlLd+5JKik4RgPeG08U+Pmlry8WqTcseECM6TSVoNx48oi0Bk8uZpSrRQf9GV5E4tBkO
A2cs6013qSixGs7wbZ596MVbuhB+3JFbmW4zBEzuugjzw5L0AaWTZlx9IIvN9pDuZG6aPDW1TYsW
boJMjy5jZv02vJj/fK5/1zZG99yYSdpPs/FqdurYpCTLCS/vEys2yCQ21CKidOLAtU9ZkuxRpAfa
ppnHVRbY4iAe8Zl5uMzNDmcYNWfWyUP0Ynn5BY1Pf87N/NWk1U4ziupDVe9AmqxTStV1g2P+iDH8
JRnpOGRyeSAyY2x1ctisrlF9oIxgkzPWvgWIuxsgCnGfQSZof2feJzycEhIuU7lBq55c40FkD0M5
g6Wown2eB5pflvmITIBsTocFlmW9+mQ/ovSnsLj35mS966qj1Vp/sZR99eh2OPCx3rYU7cG4cNkG
n/UeqSlkGEu+SJzwzVg712LMhhDTPdrLSpXZqIllyh2rzUhwGsQYtnqjjUcd3/SaQ/puZmncweGG
/lE0927ijc9qW2fURJlMaTd4q6BaOlMFU4780zpyYZwOY4L/EYZlgxMLQhHO/BgSrQ7sft8Owd3g
JLufAkonOjd8LDVaIGoONTgPFePt4Qpiv3zk+rfqxBDfqCn1SHqrXcPN8WiP2gd1J8WzkbvrIY6H
g87K4pRNdstI3HcZqKykoQonU/NCSLAUokHEnlzGIYiPZGnbApQZmem0jeOWAE3Fa+rnYPK7iKqi
qmtLIuwQdcbF/BVB20KyHMWm4TB6BDq+KY2x37VOV0K09+Ib7zgve5uMifqLNWllmsuAaCyce1d2
ybrH5rJ2WnvcFXO9HCEbcQxy4ImduyxEBifoOOqZUSnjbN1T4c53b5DRrSsR0qwxuUZhfndqhszx
5DCc/o4Txd4achWIh8BaAWM9y9nWOJcRzPAGhS3drKN1ZfbGzu4W1kJGXoCs73xjyhTyAxnNbgQF
WbdzvgNU9KCYA1066bwijRs8QYOien1fuWb0Qf289OP8uTbScaecgsGqSbILO/AuTPhUuL0VbIlP
oxgn85sIIp7ic9sL85qjgfrKoJUJzqnmO5Yr9g14jkYE87EnBrchbVrtW5b9WdPeuQW375xVvdWs
rh07yA0wI9x8gkXUNbTHWnW573ZtDn2OtwzNecdm1X8YHUZcZpC+Vnge9IfIOMQwHlC2dP1GKewM
xKSAUExJA2n/o6VfLGll2GDls4UBEy6Q+9yl01VoKvAVdCcuz4yG5gnDQxM9OnXylZb0iaSu1FeO
+oPrKD5UuaD/sEVQHonVQH+HCaSc5GuoxodleQEaN3At4s/wTruYR9aEH2aQ1yTakONBZp+DzCac
RjJpIBpG5c0G9ttvvPEvhuipy1bR7xJh0GrVgcPCd+zWals4l7YEDNPNebUFh8EFZIF8BWynLQXb
DGtIpDewYe3D0OxdnSh8XNoEPhhzumEKZI3pJjS29YBZaufp5oQNElqqV11qWbwaPIJIxhxfIyP+
4haYkQbnuAgeYVVWxk2Ed9vwfKVX8zViYJrp8wtM3l+uRmKenvYXC2NEQJ7PZ571FtIgseJ2elD1
+IAxVa1xQpo+sRTH5kyqg8m03ENMZmFKyxhKJMy4Gt/EIEELl39wL/K5cGLjNMxCvZnVawHX4D30
YvdQD6nu/3zbGdoLcarsIBNpnfvW4oxkFhh0aJVc9Ub3CsoqOtZjJf0CxCZ7PyNT180w8yi4aLR2
ZjrtB5gzBcYVTLPfRQavrcOx4BuONTy0XUZ8JWdZatBiozkNX7tOPnp5690LjxFcTX2CVqX+YHIr
alscwx5HlD1HzvZcaoE8FRyhPKNDMeDgktpGSJdl9h1wDr5rZn3WJ0b3iUd1PcifNxnT3ugJGkKZ
p1oG8A+OMBrJSjaCbtM7AZivpUhASy61o1G74ZT0weKpZ9qi2Y8MfXjPWk5gOcV33LFIWrAPo/Jb
v+t62MRcNV2wlj7Yi+8hoY3Nq4P9rHHNyVib2eUj9SsOQYvMDwkR2Bvqvv2EKQBEuzi5RWrt7Dp1
GY9Zlzzu4EkP1uBrwqr3pWj3dRxbB21iRmjFKt3GoQchlqPhPQVHLIbky7QzeQyXqXrRNLg5Vc9g
JLTnQyWi9gC6iygoiYq1WQjzJSiWkHuqLi7BrsUDYD5o7l4oRmlx3jSPZTO9Kk199Bg49lw/8m07
Ugnczs9wQoIjdusJrAoY74z5tQYpD5R/dGgjgCZJKbVVQ2/GtgAVlcrcofD6EkaAqQabRoKgC+gR
954j5YA/0+d3WiuKfZvyO7Nj8aDn3jVi/HBsmIOt8jZ5qEBOPRU5mCy83LLtoVEvk1RBQA++5z0a
OEYNHDJ2XdvdwqjWToIoA7rJjt9CT+Vg5M9xoeMccy/9xBCTI3a+rTv62ilrRncBuuuoONs5SD3r
EnqYX4aJP7WoNA00NF7DH14FVQQpCrYq0lOK193PR4+EidDS/ZAuLvEgOwKhLe+deMRW/HcgnwHz
r/9rN1jf9UH5ZjhfQ8M29xQAn+nii3dyrNUJL2W2FtM5Hbu/IleYnWtuoAVhvnJMg2vaiv8g6kx2
I0e2JPpFBEjnvI15lCI0prQhpJSS8+xOOvn1fVjdQC9eol4BlcqM4ODXrtkxqlT07r8PEgAxnLjC
3UIZmOC4LrZvyNSbHT3q/V0kEgR2GMqDl0vIILNJS4rijN6B2n/97/92dc5aTkMp7YzAvopxcK/4
o9cxkjMsDXtNl3C0y5JiD0rzWNqtfy96vtKx2ZsFIHUbUQrAdqFObthAiUzfo3kxr/nBeB546G0A
vQWXIEzv4zQyKnA0aJcCyjgHOpc782dLlRzmHhwqMU4p9krzd9i4VLimFLt189IDigi5zxNDnYXs
NlX+Givl/4gYdEbSpcZTgI6wV4yVVZsFR18CVS1zYW9jen5WtLMiSSdztG0o9sJ/a4RrLP/tFjpg
x4YNLU+ExjXKhULCtvpz3wb1ZagLrn3rUGX8JFzT+yCi0juWe8CY4BSnmvreiC0LeVXgKYj6V5oG
mAlCLjWc1juv6im9pHl2xQ/Id0k3gEQNxHgK4d/uGNDwR/hiaxm0Oekmbdfj2Nx8FVYPlR9/p9Dg
1nZvgty1aLtRoMLWQLIgRo6DJmdn4cPoUwk4iqy3H3CkbBpFY6YhHicRWY9UDokuuA8eOkMTJ/FO
1uK3mHT54LnO2fd7Zz8oRbOpqo+1k3ypP8qUzbFkBmGpf1GD/ZNGSu3GlDzn2OKFLyjnaeP7KFL2
eiyFTjA87sFolUcCLYDrBoQf03NP5QjrK6AvZVu5kl4qmemHkAtnF3Ij8L7Pg/cMtQ3Csbabm0eQ
Ds8NQfs2wv9EP04tfXdbpkKdYRgkT7njA+EESBDl0SdIwO2o3PxSEgGCHYUDZDQlQQ0Dn3ZZdXvL
jfSeVektzcvq4f9/ifL4uxtUfigmHiBIHxO3s4JjC5B651gUKJURcTdLx8yeFr4mgygL4c0Xp03G
B41FYs10L1AVM47QvdGTknGxRs7JT1UR6oGsMNxwPG+DOSnv5Vi9FGP+2qZme7b9KbvPDuMVe4OV
3UfDDfjPOgsFZlPBiiNIrOSaZvZhkBQTlezAqiiwH0LTmh4IYIOZPg6dfKpKieBSsOEWS1bVUQ4+
Jp6WJbKSU6GHQp0yN1owTCWnoPSoK06qf7aQjyXuor0V+Tt3Lr2dJgHF6VQMHZ2irLiQOT7jqb5P
VvBmcMUdRxeBP2V8lnZQbOC/0RyTxcGl3IwY5HYiV8+krT7g+uXPsdP0l6kqHkly1Nz6mgWvnwo2
phvT9q+UJaV0SPi3wTKyDTultV58s25oRmxvieGLCKMaEeZ1xoY9aLw7BRw13QVWhUdoAB9c+Ppa
R+mfEgVypG5zjQMKuSa2vgvtNlduaqxbCBFlvJBTG1iNXhQujX3MITxekwWCaDt3SBwBpTUenS7N
sGWOJHcxuDuKSW+TRz/JmFkW87c8TvVHP3LmxrLBPDMGN7xmZ21z0qC0C+97vstzj8VqT6NuNomS
guf0a8in4J4M9nMGmb7zAlojTWjLsecL/lLQ43Hanhlo/rZu5lzK3Na71O0oW6sb+9R1E51Nhd9v
I7frtroajUNuIwfQxZE9U+a0kp6bXLu6L09Oad/kmPavOmJtxlXi3eOEkWbInRiJAX1A0zLLKvna
uSR9MlNS09mJXztQtC6qeljDr3eAxwCHHzCirFLWF+2gz7OonsEP2GvtQm/wBdQN6N1ftWDi6un6
NnuXmcxhgxqTysF9LZ76nkMdQfOL9BKuyfyi7fw15DTK8m04zFH4tViqZkxpaC4AaGV380X3yfL+
3DW44BqooZfGYjMY2gY7QF7YbqIi7Ibrbqr8ray9T17532qgcDCDXh63ei+w8T5NEvmybi9EW/iy
slukYHNYkNu17/7i38Y8lzt/ebIB4Jy3GrJ60z5PnvqnR9QIJtlVM3jGZqHsXfuAgiS37e+JsXar
1PkeEmIkedU+lmDZ8ew667gL/IPlAXjrU3Rag/LPsJUPrg4Xhm0d30N7huo1Oee5wVpSZDT91ZJ4
FB7E5kwu5k2UIKv8YPBfhwL0mxzN+r1d0nyRIFwOZgFfRiZ5pBW+yQcTudmJYx7pDpv0K4dO4GMd
rdMmy9Wl32z0CCV5hQpZ7kLGxntXBAXxKzk+GSDj9l0NyrYgEb2SKRfYbIlPp0A5KUxc5nGArSvI
K87P2VfaxZ+B994mubcaY3s4CiASeJdyrj7PeWhnfm4EImLDJbW4lx5ioyYT7vwai146NMlvxaGU
zQGrRewMvBjEPU9BIjmBcwPyZ6wGHbxxJQVr8uEvwWxEtKeyOnPbYtsxnawEOelz6kxfAycPSRnh
kx9NYJFs+8sH6YDzpq0PTpiQJZv/tJ364UPiG1yzeEA8g/EPSOe1NrJ7yHWNF5HZm8/RGWnnM+B+
rEJaKJfLnVke4zCtItwVfUdtCVMidvskeY4iWz7m6fSqDeNi4KmhO31Yu00Kp64ccanS89r5Kbt4
Zyh3hY39bH6uRWMerEQ+Iw1/W6r/Qzae74QdlBMuTFcfWnVbsGko58eIim3Ppk45cAQ7JxLsPHdT
87l3oUh3i5IvPPDvC8DNGOm4WSxcY7Kje3h8iJKr6LwMFwtN7Umqd/4cvIoOsISW3WMyW8dB02Ay
kskcGt+kEszl1bBEmljqdWBeqKDBP807fUqXroDFCUxL6QpYSxlb2b6gJMdp5Xj/4xQsmFrKZWlb
1Nbesd0dzDYmsDL+O2O32M2V/ZuK4bkxuNzjsv7LeXIzlUyKU4brImP501TdqfeS65j63YkyuH8Y
NUnkVv1waosAH7ry9/VCW3WthdgbBx5e7zq9ZKU94eGxjO3k1PPBrdxmBeF3fqRHLzGmW96UzSXu
3FttqfTglLE4Bm2zAQdsnnpjZGuXhPm24HizmwnV7nQ8fgVpii8imf62Ei+nWLyYQkoq7zJ9TJPG
YG1vAnuR5l29EfL/ZdGq+S1ghIAlOSC/1/sWGvi+t+nVbDjy2rUOtiMyHghSeUSoss/cx9lWpVO6
mjqPNxqvy5gLljO6ZVOXwjVo2j2U8GVxKCbvOlrmvBGLvAdSjHw79Ne0yPZse5pHFNDLnIxHo+UM
hV50icqMOzXmGMiV0XGSPcNe5v0wZLuyorcAVPgRY/0zkkx0yCXPQ4Vc09QsbhPsBw5rKZZv1Frq
tkH5op5IyWap8Y14Uwzv7UwXe5cOVFmbHUk0wsR1GKCTtf6xIQuyMcl66SDZen4BY6l2d2nC042X
j2K85s7ybP8jRTXZDUNSYWjcDKwBN3Fljptu2aYXmqx8LnZNKd45MT3NOVsvXpu2kbx1DoR5uGxi
1VCgkMgRyy02o6nmVOtTvUsMnR4KRBwdR/G2DagRg1IyWc2+LNRLNpMNSVxGjJqzY57Pz5+z5W4s
Wb3O/nQkJYvZdyJyk3Oms00JyK036MaLur1RdL+GnRobwwn3E1U04CbuS6CUyW/dOcl9+qS2cNiU
tkGtbUsRaNYUu4QICLRGX1/iaGZwpIrzUKuGHjPXfbQ65Z+gDn5mZIQVBLjbpINT5xT0EHngdqmp
gEMOZHZjgSChgmK29jQt8NojeXQy6/Is6Fk78dmEa2oV7DUOPgjapbrZZe6egMDCn06ao+dP55ri
I5wS6lxI9hI58FqcCt8e1oE7ID4W2/betWku0vrU8MxCIsT3MhE/Dyu1dR39kyVcia3xUpXj0yTo
n03L+LMwsyce2q+ZObyUDZHE0lhWw8VWpw59IVDvjmGRfPigsUXxlsfNSw/FqLWcZ8Y5IDDML3O1
ksb0XnfepYE3hf2ZP0D03lfqZbYtg5c9VwIvhR+zjS6eK958H19d08OtSnWa7FK/PM30zWGfM2FG
d8Ii0B7LJ7rm44OwKuxHWY8M4rTQtWEgqQbJuGWBaRYamEIN2lS2Ch60UR1mr3rR6Is64XfPSgse
ag2ooZyf6Ntb93nz7PjTvQjQuqNh3Ai4PK7o3huvu+BLa9aK1j+qVRDlEjBAg6SI2P9y6jw75Yn7
7SlrwapCOEIyFZsqokGzIPlzBa1RVhRDxCNwG0ofNJSb9lP57bOfKU65AncIymNojT+mXz33WKUz
wGY+yhPdC1A4XLJpQgf3Pm8xBJ0q6iYh/+Lfh/LkJ4bgOBeQi+lA/eQkL+kEGx85vJKOTz8dh00W
18G+8f3zTKdsJgFz+dp50kkGz0VhcgRuw9c9wWQjT6qFtVM63OLIfS+rfctIc+hN9hO0ySjkV6xk
JEcTsA8rDPgA2006L0FYp+uOyptNF1A0yqwFmoDZYefA7m/TW1pgSshj8JJTZGZXghgZfLXqb0Cp
YSGQc6hgrx1QVaWBiblq3rT0j9A5sCCrdRFpZ+v0HID6Ct+94jAqGJnTxNs1VbmWLpu1Kn8UCt51
ru4DporVqAHws6NaZcGJcXY/OAbivfnFBuZsqeo02s/luDAjE+RaXYQ77KXUS5TRVcAhfjDrHgiP
3pRBYew6CJra8Wk6weTX9WxVM5roOaES6ppaaKOyKI7xFF1aiS4dj2R9p4SH7JQ9VPzng+9wdBjx
mKKJAC0Xl4UfW041cIyUaxAj0Fuf1qflfxGYpLX5nwHDwIEnFmdfn75iJ+D1rN1PPVi/vkWVV6ea
DwZo3tMYJh1OtrtxwibRZnzzGFfBBkNNndwYz23UbAOnhIudYKhgx4wSHEqYdz3jwW7USmzBZpxi
HQeHeoyfVF5yXopYTQnVwf1zfnVD01MFWFRhcuqnKtkD7/zAHM2zefoZ4uJbOQlG7R7SUpA9mFjV
JceVqTWOcTnfoioHBpO7L21Uw54iP4gDq6iwllVOi1vc+6xbLqsRh8LaT7KPzK3i3eAJJE3X3kvJ
07Qomldchgh6JSJsr5nAvLD6UrprkRQpJmHx2ezzAbM9ez0MfzYhDUxUHPd4Go6ZF65lYoGiNvOV
F+dctGwmV65kh53Wm7otqOKZ6cZNoMTMkeSkY/w6WIbWNUH/sRphoBo4Huu4fu8Gt91bJqNJvGuU
32yjILQ5k3hnUZfGzjFJK4Tgotbc6wannLXnuaQjw+it7vmC5EhaCmKTyjxrU3rJttd1CemBhuLy
7hq6PNuldwra+kHEqQclyfOwjlCTTKPqykIU3uHDADK+mGhJeTuYAona/1NUWB7QKI42sJdNP6JA
1ZRCotnHnNOKdGNAl6WTmxWVW8Npx/hFUfq4RCtqgb0AdtmjADJEQtW5m356MqPl4ZPj+gsZdNLw
kagbFjAmVCqDmXNarkFkEkzPJaEewPNkNGYDN3KK7Ar468dJ0rucqo/c9n8SuklqkGg1q5JgQHbD
K0DZQk3fM/c9Ocj4HFCHUrt8wwSfvLVEm2uL7tvTJXZfke6alss8SpOfXsz/ynJ4Kh9xjizgdRhK
kg+1GaFjqKi9Yt/+adySwsjkaVGAyg4+YkV99soq3TuiFF/LFF61xOzpWuN1sPFFMf1QIwHYgEZQ
6UJARhLHkE2bDIwPTgQ+j8cBew6XD8MRTDqPv8W0bMxKzTp7AD1APnHatSZ/nLgFCRX5rJYUT/Uc
8WWXI8q1nBRbqgfGIKk2mel6Gxt3KnMRW39Ehm41Fk+1VQ0HrMdXeLQ9F587sj82956FObvFwlR4
fEXUIWNihAM0zv9QIF+zASOuYw28QYzQhRox+GvfGQ6Ardp1QlMFYgo2RCg3iv3Fknhr9BpTmlrx
r8jIqD95B0lfNB+8n6jTqrGhi67jiGqpa95xAboR9nSSUkxxBk1NJkhlmg679Twbkit55i6+xIWW
GzPAzGTl7opUAeHqaiZx4IqbKYa3cnA/fNnNvBuWZj5oMXjI823fXL22pSHF+nacudn4DfIFK9Ob
Z47FuSvjV3v+jLm5xxzgF91XFd1pKB8QfV8rccJ5O67b2Bx5JYMwYr27gUQt1soXvySsu5VrqOPs
q9+aFNZ+4tXjcRxalRPHyYpNTR5czYHyiaDd9OmCVn+JS/wBzFTQOKbyVJIkxqAb0N0KragAu98X
8zGVgueyDd2h9L48s+vvmJF2RlXAwuMJXxLRmFze7Jg3852Ispsje0orufi243DuZffkmnZwaLrh
zDzKQzHBpe8b0ORiF16/kVub/MWgTKepOAGBKX3umhhvtY8Ck6YLGjDoOGUM6aZLrg2sF/aKyxqz
ZBYNIJ1lozmctMSFN+b0inU48zc2omRt+l/eFHqP1CWxjmbwTImhxJb7UVY8jujJI2sb/lp2yuFu
cB58R96L79GwfloZEpLimekFxl9cgw/adlsCj3hDDFv+mMFUcLoqXvzUafd4zc8xBeLr1B0I6PA+
ASbof2RTx7nTUhEQZ0fSKRN+zbX7Z5K4MoVI+OPxmlvnqWIRbNNxWCNB7dPS+aQVWXMdxR8mU3Js
aMrTzFtdiqNqrPk+UACucq40Gj8Y4ek/3XaEvUnzYNfv2hhXvDlsLCbdrCndg4qsv9AVMemDuxRA
stMAq800UvrG8OQD+UOMX5aC5FvFyP1gSjqkEn8wti3z7dHfuzzsV3HBwURF4ZuI3X8q7MtdPT4k
XfPWx+SV0oGEe8wNEfkcsXyieCpGtWnm+jVswxAeaQNOCktqm1Bo6QB7og4O9Sdb99l8g4fFPUDP
80Moxg6ntbvtnQJiSCm206iJioJhRz6Rx5pn57n2xa1IeUuqCDgMG5V4O6SY4SILoTFa6tV8gb3O
/+rGMmQjHRzMmZkPsC3+b480WKOIj0xhszO8+asrhqNZDtRPW8sdHHBRikkd65dswo+YWnF8KWK5
dl3whRxbqSSdXdaoXnN1p0qtTUGKQ1jyuU9QRZ2MPwLDA7ZKzndwGeZZOVt2SYx32Lr5WIk1Fy7x
KbukiJCGR8kjZbWItVki+ZGksvgSsEX5nHLZu9yrEKZrTD85caTPuI3AJIqar6PhU1llkoXQ0BbG
Gq8BhmeATSZQhlJTZJvok677W0jcZZOXpBYSMulzJudjnqKeTYKMHm2qW8PLKY7x6fYdh+kBXvzf
gOJEU/+oOYxQJiiJa0N3wEJu5Xy13D9jpYjMJsNjwcllR1482UzLW4lv+zhFCaJbfo/Mv12GUBP1
VrpVefYnUJ6BmkkhR8vq+woGdiIXRJKkRmTa2XVhPXswFHTRFg/Uo60bvLvHpoiwLlTMGw2GZF3R
UtwX1sSFQe0wXGnsodS5ccykG7RV7dGqo3+uMAPQX2thzM9FX5rP5TvbG31Dzs22XjPz8MnmnSsq
51n53eLViJJfnyBCnb5IryAEJnPvEHbG41iigvfQQzY4juNNKGNCNCJtdhzM0Mj6rYUF4EURBHmM
A32zrNgELJ2rU+7mv6K2812f4CzoXQtDUs4aH68TqUUAIktv+cWyOxBH/uNIedKujONh6ya0bC6p
S7VVhaZaS3gUSOqxO+eZ5ksiOL9ug8h/DEJgCS1siAh4/c1VvB8UEZe9Stl/IxKj6/uqPYTx9GNk
fX7yM2O94ECfm8JbETPZWx7m7C6hgjoTuFRsBZythy4La2je6RD4AyupfAtqk6IcoNdRylZuUK7Y
jT3TcOJNJrRbdYkmYjyWIoSOPVSfnS4otmNfXq0aycTWoYHjxgKWavIyYtlerTsdNCu8w/ZfbU4H
6nvKfZ0IsU9wfa/nOBTP0PaSbTQTvMbEgxaLZnaoPY8AidPJuz/RbtK2LZRN0rQujjn298G4nTHN
rnhHe9esfyIlzGEklsPFRdhYaSPHWmljNGjT0tiMXbsJmEpv6dKOClhWSeqaupTzq0UMl+QZRO1p
+kpUyCsaWytUY6+nvrTqgWoXRf2sJOfhbnb/9gaHafrKI5biu1qMbyiKhyYBfhy2UDKaUlcbIJnN
ssSJ9+bRQPs4tWlwYGFDtHRcHgZWiUDGu8Oq6nI3pSKj9+QFrIpD2BmPCIUe+jKOgDYHzdzJYmaV
WG36x1nGZCfqYIIDqtU88gBsmcF5HntAQ46qeEaxSp9jnmsFQIjCv6exyRwlSHSG1iMDpU8Z0cSK
gbBI2/LiahrB1SetD55U1S5xmtf/Ohw7X88nlIHettxzLZJD7OplyxTcOmbIveit12h4Fwbe4kiM
hE/K7pCMPxbvU3kYrYGJjIBXbZ/LUNmnkiF8ozAEhNCx9m6AYxD5Cv9E6f0dmoozP5lsRDrsXaw9
XjE4JweC7qQCM86q1MQfQ3hTu7kcTrU0yi0PGq9v0GuD/jnrgr8W7oGVCs9OZLcnNaJoEltDiGd0
i9ByorzG7UJ9Wrak8AYApJh0IW+yKjdw62HMyHbo86BNSTeXLT1ODfsImjLUP/ZMV9SY/GRY1gvq
ud72fXonEZfvPDWCJenLrcESkLNVuw6mZjil8BdTnk94eKv3foyLg9OJP2bO+tlCl27xTpI2Kc+5
kXDOcgs6O4oWrz4UtNhH2+AO71e2IFOWR1Q6VhHUuazfCzhb6OamucfE1h0B20XoG2yUE8MZoIQV
Nymf2tnJ/o4ye+kF7/XGNjERkxSuYuDNCEWrxGgoiSXVCRNJ7tl3WSfOR0wHBFqlNshudzLfs4Hr
VqZ0prNDdH8/Lp2IbM5jiCnokmY7OtdEpcZaOQqtzB2/IAbmQDqSkVC8H6EJGWQ4OtiEbem+RmE/
vaAR0jhu9eT8JzyqNnlVBFx7OhmCuYcpvVv1ntufjYaeHbtxaAlOwNvXE76SBVUW1oPzxnT4bCX0
h1ie+RQqHJ9UqRw5wrhXRWidOYsrJuUbJz1R5FtBizw9lvHfsH1ItQex12HZBim92qooAZXimuwk
uFH3jYE7zCaRc0wRcrLl4xoChrNgnHq2bNQk9s1Emmbw51VON8rKY1BbG6ge9IoXiJv47S3MxM8d
Bds91j1pVuZrMGCg75btMaSQB+mqhwrUIMCeqNoafv3JI76jBbNfnNbUxLU229wO+U2x5L/4btk/
64SBbh78Ysc4tvgSXCTI2Zv2GA3qDZ1yJB4Do2bbmhXPg5/2bMusJ7twC3bpOaumxqrOMgHFz9jg
BbZ+4QT7GES/LkyJY9X388ME8XvPW5PmxeWv7U721cbDeLQS5odwmh9LSCtUQkOUGOe4YVFargK4
Is/Uz8fDAEjRHcztf93tE6brbbaQOlkYjju3jx8Hic+oDHpKnOfGONGuigo/yhdtg0bVfbs2U73R
Xvga0fi3MjADUd2b9tAj3RdaZC5+mvs35Ap0cOK+SV2AfICJv+v56ytaRU443DVIXNxAPrv7S1YM
vxF1UNwmJ1M74amxE85XSXS1RqpFom4IV0YRX0Cjk1hKmPdiCmeJvxmvgxzbK+MexUyhXJC1zctI
H9uJjSJ9UjDKBclge+GVZHTqIsmyI+9nZPosUCejZbGPjNgkYGrdgphZHWC6b6HkGo0lcF1UCwTf
DpBfs7sytX/UkRTMIUnHKcGjkm+J1ylacvr6oxXh+GXQYV8smWWAE6ewZdSRg2tsuixMN7oy47WF
velhRtTVGjSIdmzK6UDbc8udCOvduOOKvZzkaxRo9Wj2nPWaccRbKVW3qyZErJTI3pok711JOg2G
hBgIBMRy41gOPmXX4PBuJvOlSl+i2owu4JQMYICENKeQ/jvtOjdl4xcMaCWsB84MSEkZMR1wejmr
RcN0X6oG1zI2qQ1k6x88gby73VhiT23Jh02/LWJs0mlEpBpPTeTzVsB/eWR8dpBZnD0Ek30GT3el
WPbB0tLvbTgGKzfvP/vFX9OZPvIl66//flfZ6e3Um+xHm6hnaPe+HDl8ogNTGrXYIU3lmmSAuK1V
6xQ8xn7IL+o/nUUvMqPz1BLgcNmgVXleHIj3HdLB6BFYoPIMNW86gK014eY+yNgNBWgkZUauAbNd
g5+jIShWsOIQicFykNmo6+qBir/p2OLA3/LMWfUyO6ZWQld4/4eXcnoULCQeWw4gpXDeo3qL6VDg
qpwoQGrGL9tFlGrRciI6SkJy7Ct/8rC9RxWkaZem0wLX7jd5tyP9u+axHvpwr0RwbvpKvydVyUOw
Vy/84Oah9+xyHzbpdB6nDzb6+jQWyzOtc1nbl+mzsVCiyITXq0E5x4ynAe/pAsyQMGC7EoVgmV7u
hwLOcGJumqSytnkaobqU3YPZwUMwzW/8eYTyO+8zD2cIPxavDFyXiortHxd3sYdNqlFh99b4GlCB
d/Yw/a1G0YEZv7cggF/iUL/MDYQINsXdGU7Yqcld2pSM+M1QbX5O+KdV2fSkglVWvna+ffYcyY7L
t859Z4RPY0RZGDoXkSsS377fQTJoXApaDHEGvdM/VzzkpRMaN4qq3gTLqtxLhktLu++qROuPS22T
WmBzy1bvqww5mAVA2Nd9T5LPBCKR+ctjRo5kmbP2IRgEx1HMjRvXy6526ejroJLfLImHo9+3EQfH
9nuU/AEwu5bXKak4gqSkbyXBnRMB2nrTLNFdj0bzHYe74mrFKdGpLCCzbhfx0cENzV44vuJlNy7U
mm4ai7Rw4fbWQ1aSPHbLhVkaueU+Zp6+VCN/1tx27pMJgtrOkz3GZg6F/vAjrYxq7r6tnmEbuXs2
DlSrjED19EAGvEQZ1WFc0PKBO2fEGDxkKeVLJYR8COfJJsXFe6zNZguyJ/l2gi4iqCX/hTOWUtXT
0xQZFp7EMLt44Y8Ri+IyIH1cVav+7xfSC2tX6/LkDsI/d0i5B9GKC49X+yQpGgi4saBVdS4gLaN9
T9l2GwtXnPhXvNj0rl26FYSS//ITIU6R6s9zN73lIUd8xV+0ggiPwQulvsF05U+1ec5hXKPvMYT5
EcxRH3XohXR3BVl53RQ4aYIptJEMO3s9B0Cfrb+p5fQ7s1XmH1ku9eBFzsMJbAhJ/f6Qd9KFqZXs
HRxdGAyqaENuiPVY2/hHnghvhME+WERNCPxUv+eBxrA7qfWkBHT6eZZ3oTloZhbbZ/yPzXoqq2/w
wbztx+qxdf1sK6qw3YoG9h3bcrIAzcGCnVSkwIrjfCKir63nKq3pZa4F6rQFxjBEfePz95GJcn5o
LBkGzZn5OODsZhim3MO5l2vTW6yeaH8WtV2SBpRT1yQZ1pAixcyJHYh0TgBVWmHa7Zu9XU3c4CXV
xFsMicZmGDQhrCUMbaf5vvhW2AoPuciwOMQ0mfNfM5KPPcvAMeG5JC0bLs2U4AJvx+k4sBQ8Qauf
ifbttLCHlQ/XbOda7tqh9xJaTwNAyo7M//0lrhxrF8mEzAyPhXWZg5AwK3ZQRrDQggIiT938I0Wk
X7ScjiFf0UNfkYPnaJe11K9FDfdBDn5t49Vq2vFxTGvRPE3QZS4xGLe7k5YaKma8pXJV40aYiQvF
C+8nbL7nBpWTB5y7Lt6N2CUW1JHfM1OLJk8lnmseKGsSONF6iNOfmqTK2g8j4zgTLFwjMpmQegUp
RtW92r54H5VjEYuFeOOSMJ9ai4LAaLGX9Vn1qLh6kcWH4QGtMIO4VrY7v5fj2lFNfvvv3/33T2iz
p7Qaqsske7A6WRjvyrlZODJtAaeRTFcGCgNn3VbbgJtYDY53y3MpoZLdxDwHG4ucJfGxpj5PMIlc
u5VnmUrKh1jkQA22kF7ZYjDvTLpQ95llk1BmuoJbSkCiiotHEvE5rSvR+2g16JdyoIlWctFV03Ag
5jnu7Vmj68ScbmggeE1s6zXhcrlTyvPaVe5SIxsjQB6GdGgeuLHlh+79hyn/lGkUX8JB35hEcbrW
xTYepgoj3TQSS3TdCx0m5gVw8GsH8eyJQ4zzxENiWEOmXyTLZe9UAjhqzR63etn9DVRF0K1Mv+oJ
RkhSk8ethCXQSbrkvTd/3LZMrhHFm/RCNzyTS0LG1vBWhMF7ZGPO5JN4momXrTIaXS4dJShbDo9/
HDVmYAsyYOtKQMaPPX3rUjd8rJtspinHOSKaO+f/ftFKDmuHMffce32I2Yro4LzJbJgZQ8ys4+pa
bQJ7KnYqgOhQhpwYRybTR8gNkm7IqN8Unf0cmL4L4n64EOMn0eUZGJxc8m8AU3Z9POLl99EMAODt
mmlL5at/SE35hzUbA10Ow75q1lkei00LUinpycgxHFTJH5UNxtmThzCX3rZBaSQ2naF3PgRh9oK1
GX8jr4XKBtjICzIT/UXYuaC6UX16NChjJS2uQ+Zh8JTX0sIz13gsrLxTDt3rq86dXaHXc2tjzp9j
ar8d8wfMzLfbYZemQSXeS9Y+VGCW2YSQFoBrlYvkxda15HHEGTlJ8+QRT1m0G1G2V9ixIRCIakO2
wN6IFudHPUd0qyXdB7N2eusl0yS0ne8gH52zO0y85uR4Apiq1pXiHTtoxWWkjrbyircsRGjOnHD8
pEXpA9WYTgHa2Pyo9A+D9p6Swpl+EmS22VAUu2e86HQqE6K2rY0fKMSPq6xP1Fz/lqXNA6FU8gi1
Q1ODAwahE0W1cQPNANzRP2SFtYZ0TzmUtuo9iqL1zbyExsm78bEro/YiBQgoKR3WmIPjXmPajx+0
mruPMiA0FyIr80RgC5nk3fe8NPHqxHjhOMkpAd/lU2Q7hG/6uN8gsHaAmpLm0egBQfpTUF2FQYiq
TXPKzbBhbkar3zfB0m4Z6yPmXCaUAYuurLS3tiHVbHi9mBtn7IG8z5gZvc44ETcSW91Hlyme50M+
ePOJVA7wk8z/H/bOa0dypWuuT8QPTNrkbXlf1b57bogel/Q2aZ9ei6MfgiRAgHSvm8bBAcZV0eSO
HbGiOkx0rlBKat9lTiERB57fXer/1C5gAmyg7sYPcHX2yHFb7zcevYjSLXedt7bxwB33kqejvWWI
IlY3xKcaJQGDGNm0LkU3C2uG5qTW86nJqm/LAYSK35DUrjh3ZZG9GMlLE+r41ooW5plIp62lk0WX
bV4zXtH5CEQktpd//q9hTlvSUnW7Kl3uxhx1fiXzw9jo7yGoPyb4JR7BnLL/6zhgKNupRG2DvcHy
LWBVmTvPyxOb3SepMbhQ05rX/79JWB4BaE3aewqMwTybA/apoGcfH5eB9bD1xoc1+tRWwWkqUEd7
3kVf4NbXANHUZQrtiiMf5s3KT8pzSQpjRdnAKx+wd+fdMBI3aqPDoON4A0aEvE9d0TRX569jzmdS
JPFFakiwOkjZeMz5QQ4zYSl6xDqwcjTYiJc5RWqcZizeItAfxFKPNYK3Gqh+/XdQy6c8vbjtQ2ZQ
+2Lpjjg/q6eyKZzNJN3hNY74ahquWbpxYCSyEuQwUHrhecpBfeqCZVyejOMuwtm8Q6isia0rrNfB
QENLTBy8LYp4L/StTelRKee8443oxSeVR7/S4WRZbrvmmY2j2uOa0t5pJMq/YbbxsECaFUR/e5/U
/FJhUhJqM/5shFdLEiGYj5qIMEFcQ0+xqWtrAmYbRcI19YKV1WCZmVs1X2iFFvmzTvBWVAWx0CLE
pNwv1b0NIUoraCEoMoCh9KmYx1rEnMwjcUxp+fI1GT2+jM8U7zYllkAu4sin8TF6S1tZv+AI4+Aw
hXpPRRIDOkVHpdXA6/Hu02jjDEuMJwCw0V4RS+asVYwnzgWHKJzEvkoI8nCqQJuexpCSu+xsBRAR
auxklMt6xUEMQUIbipnv8eBAmGiMI00Yu5gu7J1bpOro2uotymgLx6NZbCrcejNH8YtruTOwG0a2
2HXUXtQTDw3m/cqrL1mTn4wKD+NksI32gu7ZlDHdqXZwiUs/RaEqcm6g5mgl83h0WgP70KyKnQ47
WpncKr00CtATJdzg8fKnoK8Xylzq77ps+Hb7zntEdK6hzXDTNbUxbmMuiVfh9phxa2zyNdUHpBOU
vyI/Soos1nTQ6lQc8EjjbfHUosLTUU5yhaM4G+Bt7rYN++YadIXC1zIYNYiUrDG/q/6q8vwWJe86
wnnV2uZTQ5afrjR6ieCIuvS5SFeepvyPk+OrlzKgGrwYWhZSw4+Rs0GKqdVMOeKV7QeDanW008pY
97LbVz2wzJa4WAFZLad8a1WzEwBjMvibIe2mo+cGh7wS2dH0PxFaeIUOwY7IEnvRPD+aVvwrxdfS
VnTjRDpKXnI+OUAcyS3Fz1e1/hUKzqNfHI12r62jCeCjsoSNqA3yb4qs8DTW4a3L0Tprdi/EJSyc
Cxy6TF6jVzeCV561v7oEE7w8J6ztSmZK9q5RzXIzp9PvAoSZMuQssHYl7ONH0FQCwkK9LhkuD2HU
2RsHy4tLkv1Iy2+Fc54sgeEAJOzDRm4Dvw53RdTwGDHJwwcmsYOGPt4A8ExM+N8vNFbNBlbbTCZw
ZeQQHnAqfFU6XLOmlttEhMZauen0aH2fAiVfPawxrzYRW1/073hn1dPwGipolIW0ftkTnAyi+dA2
vXRXum5E9CmPN347gcpMW/ezLIbiNNfOX0xqYgeUFV+hNM3PgGDUxsva9mjLkfJCL3lG3nrxM5Lt
U0QhBPFUfYhFdgjN0HzMrf72DB3uPd24R5I9084fERqLPH012xfudnGgA9IHi0brTBT2n1Mn8NUp
QQDWpuVpSNz4wzH3GE7n49DGnzDID60w4M1V9Z5oGg47Gc2bbDEPpvjwyI1HNZt1wfe1tnP1nLQT
Jwu2jJ7eegT4k8CosVZgyAHzSskk/n4gVWXK0YWFD37AIQcODx4PwblpAmPVduwvEkO8mDKMz0HA
v9HDS9RlNV4CMzs7k7ZXkR0QrInBxumRM2BFz+RAFQ8WKIpjOb0P4WfrKlqa23RrLveLwbrBtZMf
vVkYK8eNiXo0v2rLklszRhGs62jXJViH0hAXog/AaoOaWcBJ5W8PaOSNCDA2vzk+ALjiPBKU+mG7
4TstsCMOr7x59K61Bea+Rf8x6FYV1U4Kd5fB4MWm2ABLTxoIws5LGTYkLJXhn8blh9MklFZFJLRr
nna3gBXd3uuav0Yx6bNseHmnrXWZvPA7qhNi3HNX7zHdfKQCbJjKQggnbXEdDHaSVkTPX5ejKwXW
dGs6qmF5Lb1MhSb1WHKtD9F0yhomfHIQVJPk70YVU49FB7jKWGxBbFkK/oy31g81kh0ZFqhHcBdj
01kT4K8epW9zK2bhTo22uc0zy982MvXvynRd2vFwwqNVMMhXWrKb+Zl0Uj90i0Cg+Q1TgXljRSBq
a/QhNLXsEjS13tehxG061/lJds5XZlfRBQjZi1/ZeN6T/oVQ6a+C+8cc7ebKdRU3Nb5pEyfJkp0e
2KagDBIYa8C6YbF2bnMNTPzff43x+f9XkvzfVJI4JFap5/g/V2Vfv6Pv5ruNdPO/9GX/16/7rz4S
8z9UitjE9B1hm/J/7su2/uOhMbqu7wSuEL4I/kdftmX9B+SP6Urf8Wwb4YMSk7bsdESDtfsfT7iQ
gDzbsjxbSOf/pZCEYAR/CrPfpMri+Hsp7fZwpjs+nSe4Ek3h+P9bIYnVEXPD9UAF6CLrNHMM83P5
MVi8aP/9aJMEqdhz9nPppce00k9K5vkFc8dbPKryZODCnaWzysJIPoskE5vWWirpfHG13HIrk0He
vITjTOy2NsMKiNh+6h58ANSJQDpfYSdLoZqa8ILKyLxlbu1sBwSgPEl/h1U6XRGWy8XKpLaRhbUS
SOgPsvhP7dI1rB1CpVFVnwtpVOfa5GQzyfmnC4+cQuwO+oG36iMHC77EICV8M9jqzB1BT3FsILj8
jiG7vdNssVVuewsFk0lijsPF7oN3kc7y6A1iericYkqc6RugJeXBT/KP2aGnyOq6goNxBN6WD/ng
5yNkWocikw6BZrFr9lcbMHtBXmGX4D488PKYyRRXd1YBxrlvne40LvCLJbzstIJxP3jFgtkemEqL
va8fqnPwoIS86vCL1D7xTGOW3suQmO1zZ/zOBJwqA9GrsgnYFjWgRLejPngOrgv95L//4LUXb71w
7teI1BkMmtjasUeEZeiWcLxVd0mSGK0bysBa93yjeUaFxNK45sXyHHqtCyjZmTbRBO+CFAKvuSx2
SfR4/RpLJocainfWdUWV6zJ65ItajDX/jUaajlNp156svCnXvW+oq7LB0s5VWf9gZ4RrZcg+QOf+
sWz2K0LHL6PT36MgD6hKkMVXmHTPKEHFZ6ecfZPh0Ld5G+9GdjT7jIDGjoR49cQxC52FPPmZriu5
5rpazo/q0FGXhXd7yk7C1H9K53tgT/IjcSBoSZqf8rKbwZlyPCogjMboA38C4kRD4T6Ztiivo9WP
G2+g2jc399UAKieo5x2i+9UuMCXrVqpjecWtVm5dw/WvJXVEhx+SIOKWq7q6OHr68iQ8bJm4D5dF
+5E/lW5JOyvOYZd+hKBLmtiu7x2X4HGxNBE+kgNVDuyNMPBUvwd9cWvQtXmFNy4uOwsggJ9AYxhq
4lxGtx9L9wYytLuO7A9244Rjw8KpewkGZZ1brs3SnoqjGbVkLgmB1hMk1yn0x5WuKdVTQ1Kf/DZi
3MXqv/RTm8uPZp6pzypRHws/2vgLNMgtimDve4qzLa0aJwpOniIQSRyzBxtYUhtuYWkd0rpyb9rL
f9WhEV64kLhnQgE4uyqLfYeYgtdrenht/kC5yd+jrNpgQWvXORrkD18CKbITA5YQR6kpC5lhJ6/f
8R/3BpVlI0ffPw5UBG9Qj5hokDgvNtjCPkxWnYHwKAf/LyHlMxnLcgtdiQHiZ27p7kyoYzp3ZmNv
XV2aS7bZv4fWeHQp8FZzNnzaPDo4kPY8OpJK79ImI4wKbBWi0WvaK0LyXk5WhOABpmD5k7Ib2L23
Hhb4F2I4J8TO7M/1YuMsIhaFmeuJNUVrHUVq5n0OBv5/Sp8pOASKnCmDfOJlweoF2b4ReK4QVsTK
mvFr62DZKPj0PSFtsTTMJtS+yV5p0xmXFVNBPWs8sx8k1wg+EBpSbDJV2S1IpKEId1lXRXt3qDWF
Z65xaV19n8rtrPt+rXPf3WFaGlZBw/ql7psJ3OQda4xz9agcGAKusSJth3WVR3841VyFYVFCIHGs
0Ti7sqr+EzLCnmh6A2IEKXEOzd+T215mPHBZaUQnaKkrPcm1JQP3zLbtMCvvwW4JeH4X74M0xIZf
P5v0ee8LL3+yvOHi2XhKKZpej0spZWzmx9FogABC+3XxcP4DmGGNpHQBAVGYuKRHCTo7cw+S1t+z
jYFezO2rVojrsTu9eU2M26FdkgnJMWkI7Vk0sUAmwEYyjz+sGGqKBV8Z7vWwiav4FQbE3qZ1Hvoq
oi7wisqzaJZxezwjw5cdFz+FwdIBY9kfH1+npWx31ffz3wmPDHADA+OZ9rH8Y5bpcUcEwCtW0nTv
WZv9qmMQxBTCKNq2Dj2GPHLa7/itPmZM615A6qAJaSXgqfSjj8ZDn5HEy4EFrD0J7ajLfje9w4dH
kBrzrdhhweOZm9BYkxvvA95NHRI3IqnNzbvsfcWtjmn3y2R69fEwO91yyUTeX0Gq7TRZRbx6Aa8R
BBQbxykWBoUzVk41y6XI9Pmbk1UaGveT5Ea39mPpbAxgC4I3AzGggW0jTlDWa/PffqaJIs4thvH6
Z80qEVdEDPOdDzGqYNgyf95qVU2kI0XNLztlifkYgv519L3nMkAPGvE+JM2lF3SQTYyaIfiwIWwq
Ak0h81VDRjpkXW56T37dxvh8Gx4SSrx25fxgBNrZAeljNyHwKhWTn3iatcKNSIWG0gUGy4wArp8f
7dxyz1PXbxBzs5PXSPqwCjdB1nWNXVfG9nrqTTiAkPo31VA5z5SBk7ty+pay42wRd5z3nD41msf7
dw/x1XZUQHmTNLeBB24bDW3Hb/rDrwXtkU7NysUHEscmoIBrmqVXzGowwMWFlVcH3VifkNozu6zv
aT+CHompWRLoV6yo0oNnQVtnr7Mp/Sbex2zPN3k2h2deYj+YsKI9IBI8z7QEk/ZkVbFJEmtfcrnB
mSuoJpbDmzGb6d5hVQQQyQaqQUIBfADro6B5dnGdLVRDfHWLozutC+Auy44kF/Nu4qo7pClb7Az3
BPBQfaMqKNmZ4ynvRPXeuY9xouA1K+p+b4ZKsMU2uGcBNl0qO/9p9ZIF6WLCEWP72snPEncTmgck
4QTL7apvmCOHAadCvNRROOX37LdA5JB1Tontf5td7l2DlO11t5wjXWN4mLnXUPBuf7KnwZWi210K
mRM2heblOcIIiYZKcyxJSuYfNBq8AjQKmHbDLCvcvYrhY3kul20syxuhEKptS6lPvh7BATkrL/L0
UxxX5hMXhsCGV/XGJ8SMZ9MfbqVBDFKPo2RDQAEbKjSnVoQAz6x/gEBjNzrg0rZzQ25TRwfnSKWL
bgVRM5vktnC6m9s68X30hpRV15ScWDoTBcUo5rlqU+d2c5eYZum/i88WX/k5YLakp/ykyfFt/SxY
njPahVFEPqKX2tiL3vf2k1F92KPC+Gyx6TCa6iEReXilutu+ZWtYWOSlWp+qOz6fERtT7IHQCxGY
FFtDTkyu/9vTlTgrrOgX0tv9MXBKIEhJfM5N69XoJH1gcRtQAoQEnDbtNm6t5k6m5gBUsXsea3zI
gVdvppSYb08gBGyA3BWYw9b+MFUvIQP9QhCxCEi/Tq6mdaPEYjWxVHUMZb4F9jI/5OEFR8vNHTD2
W9Fkco916yEh9VkSTT4rs+KwH6hT6eOxKwtKzhtkwg1tsN4GuiIMB6zBJ2c5iCS1SVdCaOMXCju0
lq7ruD+Nmv1b2+3mRh5yadBiWpQwa8QHhHJsxBWGYpXS7RCT/7/GPVnz2R+TVcPnsvGlghRr1s+T
mdeHxvAI5sYn2hyH1wHz5q0Y3fOMADOIgS2p9/ZvBR7wl6qspQPckr+G3NAn0s3dEWzcYzC1gZ3N
gzGgYv0aABHZFZJeZbcbP/wZLBFV0OWjqCB7ZPyRuyoI4JfE1oXGczisLAmM6d6ZHHjI2BzMiFzr
TCxRpmJ4FK6L1EWDxNqv1TXAF/U86oPXJdXdrkAktOWfRtvtHZEO4e6dccm+ke8+6TqlzFdxErdx
twOgwqxgNZh8wC9yeK3U9KqKl6aGiDNRa39w8gL/ldsZl5GOhLMfJpRux+YucbmqRtWQBW0Y5pKS
WSvqcK5g5XqzLTJsVLgHh4H0+CpW3EGjT+1kf/Ghg997YwFAgaAmEjNM0T6K7OGY/2Xda6xqclSD
7/dYFRNrzf7gr+H8nak7uGDOne6tLH+r6NM003dNRvnoRtN0CAH0bJVlf7CVf7UMbe0TPp/nECgv
chTRf47m7rynOBfpz0hftDF8pDn1aGEI13RI4F0ndKxXIoedq8d9kGGgwNOap+JpFPWfxCMg7eRE
I2L/q7J5+nL9YHJLrQN6UbYNRH2JAvysiyYcW0V/m0AoYaumPoDNWn7o6MWgX9N1braWE9k8OC1W
PdBmMMv3IvyaPwh/JA+hJ2/Tu+QvqwTih8wcmhnMa4B7/VH0igpavscNtzl/3Zz6rjx9c/WQX3H6
n+hqzA4NbeA7A5bx3oyID1cyeAe2bD/VYbKfGDS3fQdwSEQ1h62RxvVIeN/AlqK7pzleOmN4IQdK
OICl+JOCwrd2nS3OKPtitbUgDFASQ85SOnEzaAjLNdnp4NhQ2nLwiCfHes6OJRuKE6aTjRp9ebUS
dhFGQbkyGBIyiAVjrhx66LEdwXknvmpFHiS1szO+K3TAiPR86dcP0nd7Y6zo+sFrmC+iYu5BKUnj
8ubNxC55hWd7O6BhZchf2EfYzxl9FSseNfRFDXVA2zImeFsCyq78yrjRV3Zmvw3MMizrc9SwgrFS
SJa562dns/c5OcQt9ANh3Gqnqk9ZYGK2BbyzykyeJOqVyzK/MTD3PGGZC3E7szPE5yQmNnkW/H6s
NR3PfAsjc2A7X6JvxLUQUfeo8mHLO1kdB1eeyyoKLjLyPl2/mE+87bCPfnZpdfIte/gOZC/XmGAy
pMnyg3/teHFNCDVmpR+FguzvRhDF4rAn2FIxsrTO3OwLWD+XMachViU6JYVCk3xHB1sYO8XLoHjU
22ywMWNFyVXI2j3UQv8hKMKUyrDhuURVwgEvgB/Xx8KI9j1luafeKy5R1YpV5+PoCbRx9Pj7lrK6
CDfON3YTXWxa0fY5jMGVmFKgIiCQI2Uf+zi/VLTGhvIFo+vF5INbdcL/k1Z2hxozPM1MlnMGk7Yd
sOiUMNzowPTgVh0mulU3cAMeGUS2teGJt4zd7D5zvJtn63hFEPYlHSr/0R3SQTKc19JdlROljZGZ
MK7LeecreXV9z9wZohSAsk911rdbBt0KeeOLnRFLEns+FP2LWgy1nN8zglOXoZBfk5XFqypSvxf/
lE7J7gLMwizee8eRQzbccXWmkH1j5GZwxI6wj6zRXw1Y0tcx4A7Xmv4IiaaPnYxEa4oaIVPUIS/F
zW3ZyZ4mSRyJQ3yLOV1uZmdpZqWWxk/MH74SEuPv+E6J2N70WNR31dbo7KWDqHkJ84JkeOP8lGP1
1OtNP1eftbC7DRa/977v30iBoO9Zm7Qh9Is4cMa+9heAzE4lQO7bWVsbTpFXYUb5Pizsv0ak7+5I
f6kkRdp3KjggfvwlxTZTRWQaq5yA7tZXNTtM19njHcO1aLTXMe3lIczNn6UeofcbPsBGEUo6eyig
JCvAfmRqp83yTFg7vUtd68TDput8fcXYekQnzL6KDCajgbWJ3py6g5E2tycKp+jaYIbM0rutyxst
U+01cc07JglnLSHabz0IeRuBHe4Gs6DBlgOcQAIiXk34B89plyH2s7A9++bo7pyeQW0g9sK8Wf/x
TCdfGWk43GF0OFvjy6anbMXVfhHD+FK3pTyTt6EXV+IstQeOQJXOuIfDmjgnJg78Cb1mL2A5u9yg
jhRciVJGd08Z3DtCCehsel5rofQ2TyeH7XSgN05b8iTs4mfU0W87zYqLDk3SVEmLswSMEXN/k2wa
bo3aDIPXuIsfnHHPfp70X6OkH0EOhrfm5VThUisxLy0kq9yv9Csvkg2/Qb2VgsBAh0Z0ckZIAB3x
9S7m44fu8Bpre1e1jv+pdPRsNcZzZDGK6yRsDg30z42AJduH4itZMHTMAivL4wk4Sz4Y9ka4zdND
PTcgKqthZ8ehuS6qcd4DomY1ZPCYnZh/OAAS62p0PXEJ5fhQT4Dfv1qBCbI3SSgGEZs/o6RJxQjR
9azK3Viu/qni6oFf3796CTfR/FuOvGgdHnLrDNuQaKNfvesPNKjZXymrjkpJGkItFayyKDsX1CVt
5ehUB76PaoOfJOAwxYK5mBz1Auv8MydjiO09+cSd/FxDFqWsLqF2yb67g5PfmlbPq6Iz0JZqQmx+
m69L3tvPA5WDCms0V9KuN1W1a4ryKa9c7x7LdtxAkyrNwcHf5T0RyjSgzbsYQ2QLBtGT577hfC+j
+sjhmUo0TZVrH2WvOM/BP5tdcjDan5bHDn1psmzyPn7Fw01LUFpjtYqduz/55gOWx6HJdUS/JN+1
Ho4ZUxFpIloCAbXvUg/KHU/ceV9L7yzvBPa8D9aBvBNGHJhzmGbsyNvoy3DdnW/bF8FSnVuvIH6H
aoPkHFDa462cOV4Zek7uUURSBDsGnRTb1G6xxJeW3DTTEpq0PcInjK8siCnK8xTKZ/kaxZiWizSm
JLgYLj2QvxVhr+LA5c1DlVPgKsoMd60bMe6GLsD/LskfCNf7ayO77bTOfoyqksd0Km4yxD9bljI4
lPMNS/etUc20TUtwzLUKq1NlkC3Bx6muIBkmsCsAeEt9yysiBG7gf+qmt1eek35weseUnxnwDMj3
x+YvP1HdVjvogjafq+IcDLu/oKER5wSXTKkk395AJKAAzpR2uB1JWJhIlWtCUCe/mi89RptdXwfT
zsjz05hzhgOvf85AMu8VvAkOzrvQreCq1TDYppj8wCCh1PT9C82B7q5eiDjBpkSyg+DuErrscLhU
lCyIAhfKoL0j5Fs620x/S46Mh2CKS5qpeDULhZgd1ZSUosqgVLzzTiATLAByY1h9nkB/KW9GmQ6o
Vs7cYZ100PIyfLSEbMA9wLcIc/2zCRP7bLjdGwN4uQlZVY4duLlk54BZ2RJ6fTSQAsHOrFuW8lt2
Et2e3lSAMFwjhTJPk0G0NNdy2F15sI1b7jbJe48HQbBwl1Px1/NJmhhqpr4hbGlQsDCUeLEBzm/q
P5iPjB3eNygkE36gJPid43c5cy70UpSiyskQC+fWW/d5Xm8EKRz8fA/c2y70fDImfUXMrZtJ+GuP
p26AcJXIHU6SGXMhmbXO++F4ZbrzPSpV3cM0V++NQ8mFYh2Vd9WZ6i6aI3vEX3XwTSLxuITNVTdT
m+rRhbvKR42sAL4ip16QIgVQNEuNjfndBCT3I2Ctnp5KzCnZazqEYuPRdRnPsj3EnKuog1pBnqfq
vKCWUnDKz6r3uVuanlMQ6A49FHSF7mnidJ+jyGQRP/PlxA8/2GVzEdMFrx5+B4jX4ijDJVH+reO5
2DopOgXvk0+TQkWPfvBd3dClqNXdBmS2GlsBzaKE/WLEKVGm5EeEM/vQ26zcSsGV0EikwrTh6zR6
can9KgZHk+mTqbMrrHMb+bXuGR1izncJeyPvecj7CSTaz3GiV5WHjy/ZeJkxhL+UvuUJJyOwLM86
N1F7Y4rblEhe7UMZrb+NJyIyOK+vtSiR7p2GM1dSHgg/ADxxxcoP3WMDjBZMFWNt0AzgwWxW/4F1
DRvcqkSUNnaU2vuFMStMKTa+Mt4LRemKGLPVnJn1obXcj7DKvnRZ/RWxoXaGg8ffZZdIcB9OyEBJ
xfyL7VODekF011ZEykojfAQvdqv/LnrAa0yv5QCu8hIr9NAZbLpn6XPSq5fKDnAMiLbhbJvykrCA
zJk9GjcYLGKafrC33blgsAJtY3h1sbHz7Ku2QQuCncv2sMw+yTbkJzJEzy0nwsOANJ+oPDhyxz8P
se6vEneJqEP1mGWW7Qp3oe0A21uLdkwvjGGneiZTX/bEZ8ugc9a1k7TvqcMSq6S3ROXvQ9WGJ176
zYZatXQbFbPEkcGWTdPYx+9Ou1bIHKlFRO0hQcxt5bnTtsmjLcdUytNjOut6UTxDG3HOtd9fjRir
YgNYEGgQqSDPaOGE0Al1AMr8QPSgVMgE8U1I9ow4P7/V2uRpllEWaIxqZ+uw+TCwsq1VaOBLrhJ/
E/khvGMEZemkhFe9dj5zGcFGWvaALTTObrSHO3GX6prE5IFHZwg2Vko9LI7PP2Vhx/hvvfbaZvpb
B8y+OQDnfxm0XEb+3W6apzkYe16Vvs/RRYtrTevKIdTG22ReiyW3kpELjIhFkaupX0dyH2D1P70G
tD2HH/T3lGc9Zadn7gjz2Boua9x53MlReZuUXjbgbAk5vqzHFklAjLUPW8JlkdHQMF8HsB4m0JMK
zu7WqPn2gmPmJNkP4jBXhdKRMprtkoCtbY4fz+FcA64EepQZD3uTvDZrUwLZXXvsO/xg/37gHv2Y
PdEf3NiN7xXdpmteINQ4W0lytxmNG9awTgJdM02hXHHKOmFFW4y2SfXkBNGWxC99xSm1OflAZ7sr
+Qi0wYqLUgCJQGeglcGHIAVPC0FKtBvYW70DQWPTZJPIo8iUOFBLGa/Z8uyH2bLvWTc897AU10jh
+SFObfjfyHrcjRwZNOlvBiLjSc6lPuKzPsEwIjFLb/meLiwFPk+LS1mrD9wE8Z9pZKxG1YWwZMFP
R6t/VJLWk7kbTzyqCYaaYtzn84yOXVGmV9X51RcivlYJxL0AhCfPAEg4tBJirJHJJaYPzXJpjNfe
H0uD5gexTBGvskAFR958ddLquZo7tHYs+HNh0kqfxbexsFCgPeOiC2YDBy5gpve4QodVswxEVgX2
3K07/xo0nA1E0j7NpRWftFX95Clqn6Vl4Y5MAvoGkL9JmiOfF/abkwMlbNAdAH/uc5/qwtbIzHVP
+hpYliEvWN27Fw9oTBc290B6jNd0Z61trrrrvx+hUxor9ijr3sBTlJHkvhdUHdue2V0HKzUIv/Yb
VaEtqDrhI+hGOot8xvXSHz/r1DMOkU1hcem0vDKx1NlZeQUnBU0IgSoMW4Yam4XZIu1qJwYHqZxb
UOUmlxq3SWWWzsYpFOWgBqotN/Y+Zz986BBJuFa6V69xTw6jBXMtYAGw7CCam59ma+/cqdEvua7o
N3aoBG1wRMdxZnGzoe6XsTB3jCTWJ+aIdTFbe0wX/Qex4XibNQKVnDzFOcEJtSX7aWHCliQeokwe
4EFba5sr8+wIf4HuOt8TJc8GZc82Wx/q27FfhvYyaiNiGFyKFjg+n6poZRU34Bs+tBPuud73v8CP
PRE/yABkzJ8aZCls9m3g+HcIWAvZAe2l5OHTLy3VTDvnpm+/GXh9SqyBoXyoGIgcUBTh0HLNMRxr
ccOovDRgp252J0//PrV0Y6sUrEG+9GX3Rsd+VKQXlZQPome8WkdeIIU30JbGXo/8i5fSvx1TxM3x
9OhzHlP0c6cUdftLY/cQeCx1sE2CPAEAtPR611gcNnMSdOto+ouxDgo1DThrxZrSWnrB86UhnHoR
Po34N1Jwop1Xp6/eA8Gs4FEt7lMx7ixd4wal4+XSPi5wPxYRfeRafFdajyebWXLVa/M9WDa3Y2ts
Zev+Hik1D7BR+5X5WY/DT4vS83BpP5dLD/r4U3pvlK+3u56SdLj0mAomjhu0p/PcNlb0wdJETbV6
DY+SnRiQDzrXzaV9nSw4LzgK2WOK2bOloX2gqt3HS7LosQftaoo9abYfuADkhKEEsM/MR8p7fpNp
XjbUwA85ffA+xfAzwTS6dc0rsvWIEuizRYQ5c00T8620iB0jwvQ14XDOwgbggAdQjeFQBjYRZRyO
rcZ274vugzVHDD7SfJ7xpJoplkvGqZNwqw+ZD/O+U6CfxkSjipM1ExPZq0jA47LaR2xX08pos3e8
HxGi3Cv7rheyU08OdMmdajvgANOLpSTwdY34mcTih2j918GMzk4AMpYmYk8gNvHmnGfHxPa86wy8
GSr/CqGErXRZk1rQTHfzoNDILVUvT5edaXDKm+s5Xs+91sBQlpNjxfLTDPJb3vHUMiem+YKj1+SE
r639C2y3phgHn2jEU1y14i2BiyKpJd4RPP8ZFh7xRdul0qGxXol6dHz+SqyEqEj1OGzfmTnhHuS4
u5oEvgGVIoCo6BpIqXkjMAXsGw5+M/PEgw5MSnv0dlPNNUTa/LUIrPfEsmhFV5ViOUz8bLCJr8UO
ccMclVpxJa0Cq1xtLds+cbMFu0RN7JEXEtAcON+xeY6Wqblu0itEXHRoFtCV9uhWajeIN5+mWrpR
1X9j70yWI0eyLPsvtW6kKAaFAova2DyQZsbJOWwgdNId8zzj6/soQ6RSuhctVfvOBSUYnu7hhEFV
n75377k09iMTYqLEZ5JOIY2zsf9QzhWQX7OKEs3IYLi0Ngq0lIi1461PKCX3yupNoRZbj1G8Qu3y
t8KaSecFGSyo11U4pDdPhEAPkbMMmftl5LgSI6RSdiqufe/ep3KXDp9Vi1y2Xl6lSN27H0TfV5pA
Z5YupJJGpr8deJbrSkd9GM11gXF18Nz8svjcBtzXoEYmBgJqpn2KhXxm/INDfjcFsBlID937S/hr
ziU0TkY1dTgZG4FvWrqR3DgVTc7eL5FfoN+toD8AOX8mLWatHoHu8KZ4p36GaeEVVIAhJ8fkHhFj
3JVh/jSbZBEEGgi3YGGtPElqawlNPSbk3c+acIcOfY2qqgYBUu2BT3Y7ZAqCmMpqn5FMTQxTwnJv
nZ3ZlH8ScpTVMl66cmS8TM7uWo46P3sAQyPHEUWUxXkZWR2WCKQ9XH5GZsMuoipviY9O/ZAFDiM2
HfzGKHBNeBKoLiRCW2vhNjI0mTgnkW1uYpKuQYyQahSXiPoQDDivETK/EX8bIswn9Fz3S5U5hxCI
yjpKpL/360fHMsdftYsVKORae98yI53MUJdbhNlkgXmYqJWE7HiBQ79nTKq/gATFYq7/yR42IMy5
aXcFGXzdQKrWrC5xRfVF3K+mSY3tvWePjyi57YNl97iNMvtpog9zc3Bf32TLCIp5U+0n0X3KeGsP
nHiiOWFbdxXd02GxzMdpRJTULDmJKCVl1+DKGKF0ePRj97el0CCgvrgXPML1OGKMRTmz4IapTOuB
e9qW2GSd8ORcknp5iNV4pxoyUmLc+uhbYHEqMPYLsV14wF3IwVp56HP8YI1d42q8U2F4XbgdrRE8
NHdZwJA6z9XNDuyZxLdA3sk9YakndFNbBfdkr0ba7kOz9OsBvsEBwTKZqvIscSDvWvWZUvydwHkc
yqJAFrh21EhyGoHKXlC/mgSb5WEfHrOl/8rN4l4JMnJMYrVmpM0HxkLpRQKnZivibQexxObX5+Zt
iRjsMjU/NK3THH3qTFXkMbOK3NJtUg7vsjjTMhGnrKyHS5B6OW8WXhOAV+Pea5N65y32yR9s/2KL
Xr+nxNo2CEWiZUIpkIyb1ArFOsps72z4ol9Ntqc2E+YLGH+zvXXMgk4gIsg5JGyrnQzo+bMct9Kz
lsMEq7IQSXr0OOtKqcyV69bxne/TGWNFBwdD9J+u1Rxa1IJXs7cYEizmPcQDsRukuQeLSKNaMxvS
EclSYapj4/rUxomW17f9oXAt68Rb1pzAi4l2qu5S2P+1HG7QhJprllZi3dI5IMgFax2XLHKCoNGu
Izu27/xFPbptW10qHWy+KHU381O/xPSBbFvAIRLKXy9ET9PKQwCDN8qPX0Oyzi4ua5id3s225MIy
zEMUVDledBts870oWnPHsO8pSrr5Ujkhs+qAe0Nn5/7KLXCE8RzO5tydotrMN6Xje5fUgs47YOQG
m1WzTD2yQqbqCV4YDh9f7XKnZUXZCcl3Wbwb4qAAB23F7MaGefTKkUhZL0IdFDw4SBswb6tXj/jt
k+UW92VStc+lECxZtbw6c8+ugcJx25sLLTRtLoxyhmdhVPW7nuryXGNT9RbXP0y2/yWksF9yf7n6
ROD9jluGhYnYeMrWAOvEuQe7wvgnG0ntGatwW4bF+8xJZgNs9+mKLzJ/Y+D8ltppuRNVvouKGaRY
D4AN/1ik65+/qqFP6UXhrSNdDkFff4OJQw9JEQCC/CLYgCAAaESmKPQbtcGvmGIn6rljKRxVDnju
dmE0n075L4obSQpZ18PWgQjZjYZ4xCGZ03xSPQ4pXKnDuvRoEMZzdOck87yHCzVkvruqiBlNi47E
t26aDw5XrKwlW6iNUV7Zzq4yCDrBPzQW1IdjbG9qYz+45i2c6/6ucSD7FdNwX/rDr9FJnPVobYYy
ZXMjI5vNR6yGNvuMXFucrWM0w/FkAoUgARUpIavYxYCxkN7aJPKraSfv4EcYHcUv28w2Ubo4h8pJ
XKLa8jOis+J92zph8srSJfrjk5DR9MMjtolcdniq1mg9yUQ5W6uBwpnPwloT3hTcDMHcrrHYTQvT
dA4dy7cP7IgKpB+PVBDPobRSZCt9dtcEubxLlqLkipW1+yQJiUKZ5vIxzd7M+JdByzNitvJoieZ3
2EBoxlzn8uo7q3Hxhu3kOu6WAiLZO4WjkSFYnoocHFY7R2AR9KkFf5IapqNOTOgUcokqqru+V9zb
y5ZoF0RmaxsRUDr61gW88daO+vnUhMsegtO47srZPCJJIo4kPMkSCAAhEjeRQqNkImak/TVc+ugR
qhTuoConA9H3UPzFzCVwhuiJ1+XnnzztFuGOmpCE055N7SRhMPaB2DLe2zNtj665V0iLc8wngP2H
Jw87ioctJdf+FNpT72Dt8lOjvSuBdrEE2FnCMbgAO95iCcDtVKnhioKSq+5U9LfO+h1pV0yg/TGx
dspE2jPTavdMoX00MBvQ3ecE42iPDSOj6kaHhluCduA02ovTaVdOHhkvzNjlBpJCcxix7iwlpmxi
drU+b7qLeIjSQQMZmNQ72vmTYQFqtRcowBQ0aHeQrX1CIeGKDK7i4t6x1BvWegh+ktphLOp9RzIi
qbTeZ6zVN7h0XsMSN5LClhRof1KjnUq29iw5BRjwLLXUKdFfRj+F5hJaTws+10upLU8RzI12cJCn
490zR4vQHExSI2YpnL7NzdT+KQcjVaIdVb72VhXaZdUhk5Nl+mLThlnl2onl/XiytDsLbgt3AO3Y
MrFuxf3obS3MXBJT16jdXeQIfLja79WSSk8C+5a8dAKLY++t1d6wieJf8UenmMZ6zGONdpHF2k8m
tbPMitJznmuwkHadBdjPGG3GzA+Wp04704ZG0q/ALSgwrU0R2MEY0RaRQD29REAtC5sePrcgs8Wq
EPzt42FmXtpuea+MlN2WYJNHoO7RpzkxSGMSnGGjg2wCqkQ76wbtsRMohIQBRJN9/TBhw0Pxjh+P
nCDtz2u1Uy/Vnj3aPMSTaR8fW87aq3H2jdrjZ7ZPXLTSZw/zX//jAtR+QGS7KGGwCBraK5jgpOgN
3IOL9hHSNRtu3NWfGMgkjw5mQzaA9hho/yHaJvGG/w+Yv3YnDqP5txRFcUoD681AdOCtIFjEmzCB
bunHIt0RrImveqq3JeZHQ7sgbe2HpH6NdzEWSVt7JdFVsO9jn4y0j5LROap87a2sMVnW2m0ZEqwt
tP9SChVv7SbFnKwZLCPt9JIZkRMP5dbCwFlGODkDHhXoRGSHieER0agdn/A2SOizcIFK7KBGhC+0
0g5RTlqWLZ5RXJ3mjfm2BbACR2mhvaWxdpmGCX7T9Md66p8H7USt1FdmBxNYirm+p63AO0Opt3IX
LRDCyjpjaV20t5WGApu/9ruaOBEc7YAdtReWjexWVrhjM8SoWhlVYJuFu5A8ddpJm2lUfBR+jU56
zIco33UVIYrAeLde99bnXXZ0W4+6lfB6a4RtPNdgIDCLkGg+LwwEQRr4xkR8R8eWkBrEh9vVESLp
a+sbyAZ0Lq3xYS3dx1DVLcUaLpYwVPk6tr8dg4APn3k8sQ5FyYxbq1hSa37otfc4Tn5FWJHr4d7U
zmTmfFDMtFu5SguGR03UPFQmN5PMdSGCumRu5M14TG3mQt0nYaCgyY0Ampt2zmsOi+wRM04h8tqR
ugF+5UAzlmwSAo48S3TPcgHzEIbOcOa97MDTQaOVjlXvoPyNjt9rx/yHtBmM2KlqTgKnhSYEydbl
4uGTw0ggE0mnAymALtgBgnRgJ25Gmu7AaSZ7k8XTQGeB2xpceAaVLjpptOT4F7MPWFws33FZ2cMY
bTL3BlfqmM8GgoJmHRA71VBbW8WJweYv6UzP9TSgqe5pshIbUkATgtF0YWz73AQZAovhO838U5on
6HNDoFgW6Ve0EPnPBcZHHHfniUTMtMGOkOfIx1q8cWvCV57HngEfc/t8uyw11OTKc69NAU2BodVW
IOikRYY0XU/jDnWABiYgOonLTY5tjWBvpqP2cDzPWfxmKLkfi3sRVC6SbHHC+WlheQGkPdkdskya
x6B2sKfzI1v+VvVj9IIFpp7j26SGHV7hU5KVD1kyIJU3bCZ6s3oC+XgqEU9DABs3xiDtu9YjAMkR
y7zh9iwvFR6x2PGqx9pp6csRTPnbavHQJY6zhw9g75eUwAxsTc5aavGs5TT91UdvlVPFT30xHdMB
vElWRxeFcEdnjC47zzbDy4S5voQxRECm4sciDQf09XL0rJmrxSSe7ZF9kmMPDI0TxyuTAPax741t
40YHpJ8tgtZMnFzbOeY47i8uyXdw44J3rzNXUb6BsygRwRjlsz1Um4VwgbUCIgMHxmzvl75p7wuf
gUs6m7+RGFFqtqDEe3t49+OoX9UqjE+eWX0Erd9uup5aL0PuihllzOCM1DAch2fBFfJc0uQ4lm7+
GeKCp28xvqN/oqNelQ1xgRxdDDHfY5Rbd8B2Icc4AzO5MHz4+cLnz18rld8+/1u3Drh69qMjzAX3
Uvh3OU687ZSFxiYhJPhAENm6R+m15dIwvyZL+c4xsJvycvolpTz5VGXnMYu4CgqHpIjyqbLQgkST
eQ0YIaYIWy9o4q0VBkb73rdokHvLyPiYnPSdMSanPgvzq0ELYsfZfJi7QbcZwD8tUazTFkIgvbUs
qSKwWsutkpBPHaeipxRizUACadJ8RSe5eM20n9rw2e+Fs2EoazxZsieyahqa/Yi74aYINaFzG6D8
l1Z5kG2KpU2P6q2l3o4pGwSSvnezlSNKDh0cWopZG7XV3URs9d3U0blLFwJfjLHr79wFJ9AwxaT8
jacI0x4xtt01y+zvYbbc+0wAWaW7V2wM0OaCIRcNfAMUdJ++53XTPrTcu117yW9WxnQmHzq88356
nV/tyD3iOVOfpmRK5cAydyncjgS+xI95cZ9JMV1TMsaCOQmOWUrWBhk34V3RKtqwUrs5jEyxh9Ad
8AMtuBujfjvMcjqTJ4EYBbEmI+bl0i3GciKy8snri2rvmn6+E25GNGhc+avBaWFXk4KKNNHeN3G8
KzGpHkMikfUObMbmsxWUCiQqYy+viLqdlUV/mPPcvCJ0j5mpyCaplt/snLzy0A95VLRUB5vDGAO3
ZUHroG2LVj8BcFccBixpz/A5FJ9Gu5FaWdZWPEZfuSh0VCPuPOETSuDKo4nz7PbzBW3du0t6F1te
NG0abCV0kvk2lqN7qI2UPnqynAoZR+TNt1fkQfOZOzstKv/LWiqkEHZL9UXS9zlxUAuVoBDnzHmY
KobMC5ipbPC+8r4zALE0vzqFp5QL2tWxc4Wvf5hQJTnZPk78D/LerM+s/x2R3wqTLHvtcL+h5mf5
WACO3ibkNZFjzx9mhnVRgI9JZcQw2KGubYfsLm0BukgfSyaDblnQdDcjSpbIzadL5tXOSbuSlibJ
LkZol9s45/orso5gWkCZqcNHbUxUvknj7CuPikjJ+H6mal4bTQPYwaRX199kD7Mfc8uxUO+51eIM
DHsCnMV31C9oRYuYO0Fx7JwMmjclI/4zxYCZKPP4WrSoLoDiBiSBkh6RRt3eiGlpOYqAvNnt9jjR
8vWU/iVYZ28Vc7qhZmq3FXtgiZrd5lJNEleyZe7+6dQKmnku/pJItzfG52gMb8GIhsnVHpoBs79R
JeGtbxzjOhphdD/JACEhuemSv/CKPEs6oBKIUyIO0nA/GuEYWBLJ+hMIaHuv+vjp0iD0Gu6jtL6h
MpgPJDq4FJTm1Y/CGO7iqyFaZKo+WNBSdu8BNWUTsX+zCgpiOWosbhGOhDSBnEDWlhsY715OS3nB
ao792eO0Ni0HnV+LGwZ8PeThJoGi4D7bQROeGMlR+maSnrcdeBcHpBQtLHhcHdMtJ9mVhIpvEHHS
E2Va3wSN2OT4xHZl6BT3YQl7MbbyY51j8O6aZrrFI3sP6jKittCfEGFEogARoUdzIlKZ1h7kxqDI
jlXNSKpORbjNqpHMUvCaroHqFRXararAINekh1T5UK+NOnhbAiRndSjB5ZMoz8PZDgaDeqvA/xK0
v1Qaf4O5RrUZOQTXcdVFSKBvH9DPota9AzqjAadg4ntlP9IYaLcJDD/IGX8He3zrm6Nhek+E3HGU
2/MTDF8wRVHwJdHuqokOC53MaiNSfp0ch/uxXY5ZNpxNNNfhtTMc0IY6fWH0ZqQhRGleUe2Pe5/U
da3O4CQIKcN6W7yHFT9iRawDrRSgnAGRaiVphjwXk78ymtDYHYHEwGtdz37yZI4MPEhh6gafLPRk
QpikHYD5SKeyaduHMdkN/fQY+83vrHf/5Mn4Gip0CFGMnr4D7FoiRNM0Ei+/xsKlO+BZ5rogMbQH
EEfkCfuRuXwTb7AnFPBvkBDpg/jhVaBzI4H0ItrhzhfKZPeJH4dgSbf1WIz7EdIZ+DkWTEkYVgCx
nnhyzCgUlg62qb1+BmLgxyrViJrYVUQNBvDak0b/GNFfs9LAPGYizTiM57AAQUkELZOH4DISkL7t
OuqksUy8lZoNhctkJUJ+u0J5D6afbCKgV+XRmOttYtVbFfcGNBaGdeWkvsdUcr+olpOxZApBdupu
YdieCyd58Z2xoIPNVMgzsuLUAbAFjE8rm5DVja24lDYqzI+pNUpm6PVbA0pKQLTukjrcTkECEZrE
1pJeBKBF7nRJVG3YI+HAWTtFQk01PREbOvnYpew5GrgApAgTU4Pyi/Ip94gNSav+vjX/OgUeW9RG
YmPmDZzKJLzmafjt6tC5LJJfXanQr3jYQN2cz2hwaMT7qO7GaH4SYSJ53eynrikQKHMKWiW5B9wk
dGyWy1bpl9fSe86b7JeMecssvQp6N/4ezQDVmYWQmFbJxPqhy0g3qqPJwP4IzufbmeNnZLTYXybs
tv1UIIutr0zkfgNvEpu27nMiapn89CRMtc4TiuD8GPzQ9YvsA6/Vo9f44pC273Q/oIkjagZnl07o
4yC/xMIkCzYRgPmLqwX7NALZcrDJg17bWCmQ45qvADJwQC9cqMKivRk0dTfYczH3emayskI6MJ40
rpEYL5Umhiuqo+1s0F62GGr73ETWfLbwhDhQJyEOHfT9OXyb8fuu/UD3b4aJ6VWkiM5ayDrOu30f
hXyWKWo+Rit3NAa3lS/BRMXwDCUHx5r2FgOqlQycFy9Jvqa6YJEV9ckbqXlZk9fA6L6MoHhW+uMr
yRltp769du5fYniJ+py8fOuhc4zkUq8LE8tQDqawjhqaVgE7mUNuSmXL+yVgXCkUtKy2EBtVP4RT
Wz07o3u/wItc/Jw8Th9wWPBuWK64q2uaz6gD/P3YRPdG7qqzSXcst4nrKvPTkJcJRRu2wDxNrlkV
nlACyo0wS6igZlZtuRhhTql2gc3rIYUjDijl1kIxv8UN0W65SW+NJEK8T1GkUG2ZvrHOe7mvmzLc
StUhSIQ8UaS4fbHdg9YInGVDtsU3nTSGOH97sj5yBEu7rveQhFTuY4G7YK1oiKycTu1alChbR/B2
VE2+nUPmXqyTYod9Z1VT9q6YOSCBaUzyyNx2NY0V0nQrfkO+G8Gf454vQvdhnBUxraQMplOlmxOg
fCfYQXmcoFit6BMUDbOxmBXe+4jCgrY7hxXTkrn1iDt2edLU1lx/OlDzdnSIZlhFWEY29sI5S8tw
3VtCHjAnNmthEaMVEP2MvBIxR9FpyjQhaZNHVIfdGb/6mr2esWO6l540dxyE9cktHmPmRLu4SdB3
ieSF2bcWiWDtAZM0rWrTb2HUxQ4iR/dx8IsD8h7a+IqTzya7CucdNvToO5KGQ6ssvI1T9MWjEJuU
DRDKM/LWMAGgWgd0UCsX5YdeNE3e/zbLcU/Wpl8gJDaTWcv2g4V2XvRQhxyRSw0e0oaXMlleul/G
fkLUbUOFoOvamc028s9OH7kPcOU4pUi3TcseyblrzNRcpGh7XSKZfW+jvP7o3N6+Ua7u5lJKKmGJ
7gpfceVWqLqxpu+9st0r3yCtAMsHUtS7bLDeDVrj+4GidJX608bD7TUP5RE9ydPoMiP+CWibCbQC
OFFR7tjeKRXOL3I8Poyq2eHVGXh16k8vCl7AyNhH27Q/e+nfJmKg1p5e7j+vs36vIQ9Ha0c2w653
dX0bzitm2y045H3CVUpfbml3YlQjRk6+UoK+R3H81Yjke5k42XOQx5vkZfH7e93JpJhysRaBtlxH
C2eoJHEResZS+7gWW6SM9Jqor6FBtjx1RWZEQfTcVI9vk+kh6QJAG4yjQ2cmJHLOFk/cR4lZNYsN
Ut5w6/d8+IR3nOhNvRsF568TMbnzp8lDY7QUuwLFgT9072UwvU0Rjou6Cv5YQY/hwmbaEFb8lWvm
b6u+rve8Jv4GPUQ1R4SoYrVXC+DEecSSBBcCeoBD1dsDRwiJbl/LmNe6q9HwZ2nOqBzvIZwfbHek
mt9G7Lk151A3oSpu+pj3jd8Cgc9bi1o8/9QETGmJRNFX18bnWOFOTdEm+aMyyfpTHZ5cVBemR/RO
SPsmzFiHqWE8TiZlr48EvCvcaU/znsz7Bt3o4hKj4gmXYyHjaYUM5lZ2hvVgO/whakDs294JkWnM
+59TuYxmwmAayBgzUo6lCPYYTpO1WdrPhlfeoweitJTk51D5Vgx1fk7HMB/ocbsU+zS55da0mo/W
i/hc2R5yCj1AHKd5IvBGINCJ4/w7DiKOQUrFIWYzMlvxARFhb6K78Hsbkx+jkJ+HYQfBN5fSn3PZ
SBrFIt/4gGG2oWcx2KZEKz0IGEwLjympZ1GqZcjT0qwNOb1ZxngvesIMEpFtejkY96nDfrS02Ht1
rWuwfUT1jIyKfalJxJs7ccj3kcXsgRt6dZhc/DGBGxq7nxu5NXTBXZeZ15/vkBLBA6DQBdWOE2Rq
d6CP5Qq6OqzMnW3pdKWuW/dzfQpqUmEMk/9mIMfnmVSHf+q8Ge6iL5fqSMsWVaZCkSjLnVdXfCgk
L67Nqn9Ml+JG6tY3qmtgK7lx7CM6KjCBOHQYSWOLJ5qSkDsoIOQMYYJbNSPRpVSYyby8LY1gmNCU
55EiciNDuh1xcaw9XN+xzZJoSTbd9fKYcDIzgWCXR27GxT9q6XXyeBxd1eE9JwbWSTlDSoSEQhlX
wNTfhsnmROIK3VCTYbOBeww7Jy4gVSu0l+xx658SLxXiCDUT6z9ibyDK6ETslCFgg17PLkC5FYI0
0XRN6YuuDocDjACCO0Ew1t4etq4Mh54UwOktrfCb4LbfDg4rtXMePH8C5oNYlPuqsWkFt4eOG0HR
hGQtFd0eQci3I2u19l/ccHkLI8qQPGCjmkP/EbvrNYI90vcleeoo8iaLOru3ddkfMFeFWg5191cC
sin16BYQTSc948muqdsNSekiI56NTL2ziU2yG6lxYT5Fa3TatBHtR1bHpQPpsrUwI3EyH+eKZj6K
u00LOAK5FWJ/isKdKL1yYyQ5Az5fPdYyc/Tld2JjTPwbWQle4WbHPE0/QrM/MXR+Kytq+XAE41PK
aBcaMRDXiWgmdkdP8iJ0zS0dIeYOdOA3jf1O6l7ERGs1zAPd04aC3PCSb4MUpkaxCgKK2p/1RV7l
ik7HGbAtNgQcPnTYtnpJSOpGYH3TS5ugK3c8Qsq6O7xsvCd+z4fc8dwGi8M0JoYSOSE9iWY45JH7
1aZU1svY3cSo20kRL21Wxd8/J2xt8BSYvEOVkLqunmo4KcPypSqyF9hDERVSHmKRg8z85OcDdXrF
40VHyHWvYFOEu/VNowaEAFb4auC4LFrG1UOJIGZ2OM483ob1VLLTDBAZV/jcDYZaa85dnh9ZpkQ7
WTs3HnC05R5nhL5pNilAAZitaLtNmyJTobWwSffTRXGXxpeyJrdk7PK/OX1WBJ+gxoF0c6D5OEE8
AHQrZhi5M79VvjoHjnOpLcrzRilSAJgcgZKn8OCXh8VptrYXP8eywKTQv4GhuAsAMmqE25/CJ/yP
oEQ63gwP83A6Jbxt3BsG9KYUV6Ba2q2T5zsjAkSD2ApwHG3kbQkpySE6ZjW6TAfEWNCYx1E3D8vL
RD4yaav3aZ5/yk7QMS8YZaLMm559eYkHSd4jG+F2DKNP5fM2wglFTIqB6iDTdMtL9FUQM7JqUvIN
Cnxmxcxq8kd57rvsaXF4rYYYHhSZLu4/V9aUqyR9GA999phe6ml5ySHLrZaaw7kKZlzFMCfWnBWA
SgCMBljH7HSAX4/7cTv1Aoj3ZFtXrNicmtyIWayvuSxp7o5E3keOHA5GNIhLWJOylS6/PGn5m4Yp
F3ZIrtOiis6sqn/qD+Xx3NE/kkD0t7HP7H4p0lvk/8lqkvywdpVRSFhHUjN2kdssx6nCBUQ4BO6w
NjI2mWj4Vqh2P8d8CGPg/UJjMHEAzE+y0fPfWe2WJRlIDngWI7fb3Ct4hm0Hx2iAN1Xbf2svTCFR
sDfF1m8AfSwubHx0z45xDO/cqvpnDCj+Y0CBRaz2188hReOAj7SfC5quikExbSkHGUADHk2NX62n
xGEqBbW+UH8Qet2znPsdsJFVave0wmKDdKex2SDvo4pwuDJBR2dMQ4rFHkvwSxUbJvuIZW1bLl3r
WHnTMW5a3rmqQvdpOuYTKQdcOE2otiFWoVjUDF05l5o+9/aGkffnnkgfSPDNNTTZyVBp7aemie9V
MLPbWxz6SjnOlrabT1YDgQ/eyDGfEVLLYCoPd11Dq2eUDSPxBGPlNCn4a5Znbhn3pheLGyFZS/v/
z+b877A5TazslrKBWf4/8Jx/WOHZ5/x/wDn//Rv/4XP61r+UFJbtguC0bOG4/JHjn7b7z//w/H/B
qnVdhgiou/75laIEnvGf/2G5/6IGBOrpK8+1levL/+JzWhJ0p5CmDxIGbJvy1f+Ez6mc/wvPSTkL
0dWWwnc9hz/M8cB3fn2SOhq2wED/F2F2nSdz5ZIh6T83WZyghRpIUSkYEk814i8rhdBRd/XfauhR
BHtdeJsrE58UgkHScYiFBKrmlM2yxirfEHJAeRP65gClrYt2YJzoEqaxd78M9kdjC6gmqNqBTt7F
8cxYrZ2f+yWTl3phuh7QW2aHZUrAo5ygI43v9Oq5EGehOhmJdBF2YchJQV5DOU/yo1qGTd4xzk6L
8NERsbwOPRQ9t2Si6i+Y/TDFlSWe215OgIYayMkBiqCG+MRnz80KghJc51wthfvaBoS09123iVri
GZiGPvmC6ErVtnh0E4A6GAdxhE/4agzvE6PVdHWEKW+mF7q3sKDMWdzoF1P69hyTH7rvaFvfiwW9
68nmvMRISN0jtHLSRSSxU6klLoIBMCYl6D4/39bsDSAaCwYXWqHZ9dPWDacQOc/QP2J9TIMc03o/
OTSRW//mRPZX7G2brHS+yj4iFwi1182N570J539DUEMOwYmSIx/xKmST+OuUsDR7KkpPpHcQwLYg
pi6AaZJj3cOiXGznt6jc3zJYvmewwA5WX3RmdKLTVyNCyIuA5Q33yGOHGveoIvEVzwznlN3QPagv
ddWER4y4YE5IYDYFzIq68B7HZcrWS/rqd4/BkmwSvNEK2SjKOuOQdTbJ0ooc5GyKGPsw3lwzZAPd
6CXXkBQWJjAnmTNzXpLYfeD/9BI3cwS6qfYususZJbRQXSBlE/lLDBJBZufZjWA9JCn34VBOvDGU
NahyZibpfqiTf9UuaB/fmmRSv9IIQb3jMgv2xhMde12rYmUwmumv0sw4YEhIe6mSmvHVKGhxGa44
YuF68Rp+wfuabbiAs4iandLuvtbH+VAZxTGwwUjWtuBiXXV3HbZENOVFe8xXmG1dkmqMBUtlEK9H
v8lOZYGYL0ZXXzbDcux0LiqSCwigiEAHczoLSRt/gMTZ8LolSb9JUi6946dl6aKSNocBxo5ijKhT
ggEwGfRLcKvh2TDmaT0sK4Rs5FLdpnUX5/kjMQfcYDvzYMXWcnL+68u/v2XQmx65nq99LkNnAKfM
RMKajm9V2xXDu1A8WqMJBLVH8xIQdDv8XYgSfa+zUBycyQf/XT9Y3SAfhkEPuCLQCOOExDhuhXVn
F1l+JNr7zl7qAtav/WnGY/iHRU1ilS0+/DQiJ6SyiEdoF2OFFQKbRklAgwhkv2kyV7ykTU2poLqP
PBjtSy3ZtqremJ5HeOFY71T7OYkcXk2HWzfIn1obYKNRjQLcTJRdTAf42YARKu27V3BoNRJsP14B
RxuODg6gY5M1HxnS2A+jdr7gIzbXHneOcmX7mGRMriWnwMlekCxPspsPdeM9RGRsPGHF/kqMuT1I
Zf11bbewV4td16vAmAGpZBF/QQ9bgl/uqt60jkNlDyeMIuhw33Du5FhyskGi90O5OFXJH7B/5OcW
NNobcml+vpMY7c9uOeuRU+DiZFQ1Qs+sgdm4d8nOuVXmbK4ykuOfR9987wd/G/aV/coEmOaAWcz7
TnbL/STkd+maBBFXMGpxZGFdAuVzwsIfQZDA8HD6+f7fX37+HTO2eAW5NTzM3GVubce3wmoiaA02
USmtCp+hc9HyQVtGaNOwibn2XH5ki0uL9MvBqAqQo8DT3Ze8xRZX7oyxc+24u77wX/qY9DlPIUsN
Tes5cMe1KkmiBBzYbvEc5aQT01x0irk/z9Ki1xJT/Mz5uCbWor8Qro6Lv3btfc0Mc+sTfbNj7rzh
KjG8I19ERp9Xn7VdjttJJdEJWdn03PvuDaCrODpD7OyDpryri7h+YX3kx3zKv4euIaLKg99UWONx
ImWx0CHLTWhgfviVl81DGw3q4vv9H2PO1anoSCDArUTapi+nQ6rC+XUYUiRbiBbNfu525MCbhgy3
5NWbK3xI5TZ/t1RsvaAct09RF+7CTD3N3QguJrdf2i6kjV6yEwNk2dkufecKh81uyhoaKpV9DJB4
GVxggWqZx9rSPun/zd6ZNDduZVn4r3T0HhkYHvCALQnOpCRqljYIpQbM8/AA/Pr+4HJ0uTo6Kqr2
5UXaDlvKFAkC7557zne8luBnIcuV7bIFAGtKFSZWOcFmfRJ9trbEp5gqaBQ1D92iIlVK80BwxHZK
TK88TwON6RSIA+lZUDKy13GlEafsZ5f0Fr4QMFEgGh14lyaW0L1t2BFVwh2oB57wO1gdK6xnLW2P
OVKHBx+FDvL8wqWGc0rWt0R4jPs4m/26wzLYclffaDCXIfPo+Mb+9sukiJnPrXzIC/shqZzx0pZq
vEyFxBTQAJKBfEHczMEBLXVdIwhESGBga4Tq39EfXXd3AS6QTif9XQTTeaqoRaJleDgHbjnCrdLx
cyx0Id40vIPadO7VvI4YVnE0cruepvqHRDNrN3v0dctrwBBTD6McvcSdkLxqAEgPaczTD5lmiKN4
63X1odNnsRka91aV7gBniFVrdnIz0/K1yV6OVtVH0tuPaVvTWTUv8Kihfe8KChxGeGsdxhtSGsVd
yGZsU08tag+5JG8ks0yTDqr5rWz156g04IImbMZsyytuDEwmDDH5uqvwR7UFA28IYOHgaNqAYCji
9egwxBgWxVNpClEq4WaSBAGdd6lqfYsGlaMHHtaoa9S7+mya2dULyjXQEeorYvy2Zm+gJkzhRgMS
UYxuskPXTHbVyBia0r+tzSwNge9Oi5UraKA4TQHSDsPajqUkyRjbKJgZE7Ht5GRcpiH70DyvxaCI
Z9gIBqwHVXCpMHkDFscn40yAODI6WPT5Az6oA73BatdidJ1VC44HDg3xrASCymEqhDqJBNg2z0rE
jlm/05b4pc3m21dDeOx0lwsf8MtWFj3sJJNaC4N+75by3Xwyl6bZ/DS05Us7mAGQD9IxZaQ1x2LA
jFW4N5MdzVvGOBoc5sovJCG6KI62hSUubjmVO8c0Nqzb3m1WIABQ0sG3cVxR48jbXmFRVoY697Mg
8mBEV7q/Zva9p8ak0DrvR1ofOpJOUWZszJqBzg3Q13ENJxHfNQN4udORPLKqjg8ZzWKYPQlCuEn4
bOFZMUeSL4zvt2XULTwR+dLYcX8d+43mNc+mam8c4MmQlQDJ1WwwGM+9rdU68YmP31sV4ktEiTuU
UaQdNbh2flvVJHtnTirJRFFQa9GcjKWZNtwQzrub7vEedns3VA1H6pnQaBM8ae0C4xiiEIFBrmvL
2ZuCFkhi4QB1W9fjrr0hSqLWixZVL+h3u65NDMKSHEMmviPCBQe9n5O7ep4q7nfYQLw3JxtuVTaA
dzHH98o45Y4NOWLaJ+lcbQx3eK76osdYMzxwxFWI6C2BQQCbcYHG0xpRtBGt8W7bIYrPZGVI8tAR
I5fDv6XZnLdxLRfFgHSnYd+lndgptS35jWOlCHG3EWX0mBepus+xcoMITCucAh7+A4cFX68YB6py
cYaLY8bSpTGbtzoiZF22YHu1TJzrOXtubH3jNrwxHHGeI0HfJW2iWZlMD7Hp0EsjuiVYWvr/mdb/
xWldl6b3z8s04rlsPvL//q/vP77jUk7BKe3PL/tzVrd+CUsCT9ctHlmOydT9t1GdIZ7so2sJKaVr
mdD5/16lIfga4Lb8ZTGWg+j4+6hu/GJ8ZErXXdfgax3n3xnVDcNaZvG/VGm4S2umZeEYZiThj2iK
f5zVLQ9dCavmsGcwe64c/dmM+/HgzeqgBLMJYMuQ+ykoe7rLPEFx4xzTR4y7qg20Rx1MDuIfrhhY
FbiEToGH7pYr6p+b8V1NNc32E+jw1HyrW1vuc29r0JvjG5LteupMt/XIU9fk8JgIODahkRGByvWj
1qGOeqS6tgGGT6YaZq5EhRx6i5Eunf4TINw5tzXOOiTkYaW4W8XZuzF8yCj8oW1Eww5jaRjH7zWb
nV0eG/jKnUueRVczFQdi5YL0uP7pUPRtNvFbNQB5JOsZr+N2SYyA+R1bl9IjhxN03gXjSscKDgCQ
z3ekELv79DyK5J2cwetsDMyaLWl+NWH9arDo+XpOjzqv9ga83aeYwfz1bqD2s3R/1/Z4Tj12UjjJ
55MHZyvQh2qrTIVTTVm3ThZ8SyM6THp7l0+P6USvsxkQeonsJ9rDscBDLVk7Em4eWfOyo2oM2jrd
JRU2OuvL0PnTxAqPc22+dwmwv7ZtmN9urbauN05js4VpONPSX8DMjktI0+snTvvrXJPPuu5Fvlt7
X0YHlNpmO6g7sMi8aaTUdtoPSAQUqGncPa03EmsvXqK/JcKYVjnz0jpQF0vmJwUyPXKbc9i2VyOQ
93bCAfVDb2mDsyoLSg7pxZKzeqcPUFwc88wOyACglZ/aVFwDjPq7oXmIpnxildO9AAg/UvP5Xaft
tIkY4waeqGyq689QQSws2fh0DS1z+tS8mp6gQgKxPuw5qC5nNae61l70VYH2X4/dTGArMF4GSr8j
AizkMdA0aglFIR43o9bp16HRb0MQkLAmbL+zATZ0kKj8qamIMsbDJ2STW87C1TbOqSHMmO4BHVBj
NQtS+aVrrDFnxQR1vLNBp+eqsgI65sDNRwkuZVvcB2Py2QSBtrMS86bn74EImlOyyNVNL3eJ3h9d
2d6gtngrht5w3ZNRWlXaE/E6JIio+SmsGjeSHZxrFW9p/rshy2puwhIQfbidhvZKKchKm07S6169
FlxdmHbUjysuoLY52w6ILNo/kgaLjsW2sfIa6iTNK5I87hPTemQceI6W+J9+rkSQA65foIhTcte6
r9ow+2QW95YRv8YxNIjGNrstkGC6SOryapC/8V2ohyutBJOfTL4SYK8USWYVVB/0n14CimdWZMKf
sODjnebSqI0FJOXUu6TheEAftlxT4wyZLwAcWHghRw3+O70l9YCFIhifpvwHjehLieB3Nle3dHp8
06z7wI4ZNip7sULOW88lCKQK5kNqLvap6Yp14s4gShgOxDA/N+GDJYQ6QB8ifSbYSWUjMlo0XpMC
buwQwM9OPQC/BMRcjW25NifbHAZQnqdvU1rGSxEDK2H8TeqHHFSxiWdSiNTDcqzVe2zWuMmDtrkv
NcSdTN9HgIJ8SurH/Sy+nQEOhrMk6AAra81w1mPYEcyWpd9D0VNtB2fDSzhR2T+UmwHPvihSJb9n
MhQ4nDw8wpAdqOz0dlZ+0iLWruTln3qbV17H58KcmtNXWbI+G2O4Gcm9M/PhGbT6MtXynKVYuEB9
KHN6Vp34mNO3NrVvJ2tpRwH1STGKbxvz/fKpm7m3r+oO1OZkGvPKKxYXnBWhYgz3uaSXcopJGQky
Pqp3jyIZUGtzh/LppciFKXBlYTnD7R0cyiJ+ECFbanLYnGUxeenDc6p8LLuLv3kpViqNdNuYfmmo
HwXJtctMY4d3dr6jZsQNSf9g1IUgNaBUlXJG7utQ5Ch9AWswJhtHNcseP/iaQ0mt5oLDC8VjKHlG
aW1fHUXR7LQKb0gHxsOPovdmbj7YaN6Qq8fPbMibPqYKAY7jivY/UlxJe4PEzdhbR/k6sbONMHmb
piji9ukk2HjcQwc5cxXB9NiaZfWITsf+PbgCx+amBL7BiQ1zq0f1q5iVH0KbgMeOncgZlsjlhwyj
epuSx5gLWH/sT62N3teP3qTqQ+Vot0QYrnYU/Qw9VjA3OqrJo3aUTZtfi5h7ljYbvoAnekoh8Iyd
Sf1lqtOJWA20XwgbNIz1AqLz0M2AfTUWkeT5Z1hsXOLfkq4uFmMGxlQBMM/uoOc14ZWYOqilHh1k
yOTOzWFWLcCfZbVsFM9Zk6V+V5Ngslz1KRxQjws+0eZ+UpidQCUD4WUvGRXAoHjCpNHcVqZt3WB3
z8rZvqdatmUydp9xKd7pQ2Y8TK4c1lE9zNthTPojJ6LT4KX1b6E30B+XmkvPRd6AE5F7BbxkhFej
cincEwNPcEdVm0qbc1bzHq+4Y6jj6GRL4SntR5Y0No0pTD8w8C+VVjVeDO8gJmXeg5KjJiYKbi13
ZiAdjpSduua2zrX5LsFZWA3JYy2mTyvAj2PGnsllXNxgFwIE0dgE5KOIGmVE6fDHwMvtu8irOALx
jIGAxOBT04ItYFM5KtlM6uoMMvsMBQDG2mYNTXXnEbQ1nGURUE5gG9mZoAote8s/JbMZHzpuqMUs
Dr1MZtB1RYNRgQ2tWXM0K7r6EXY7sI1AeXupeCJ67TwfU7pzdwYMYLIEXAFeom68CQ9+0xTZqUKo
XhuFNh5Q9U9BGY/HeiBLWSekzKrs0AFV8Hl4ZM+jxCI4EDAc6za/sRH3pzY+ANP0SOeacEVmGno7
Nb1xrc3gyS351GnTY9zS4sM6mbUwpwRfVT1E7NdZ9uwiwQFxQwZ4kd6NjlndAcwg9jmb3dmiCcth
xN8XtDmCQMEZI+qx4vlJ6AyN4LEmZ0MNE43lKEDRQxRYsMNLsiSdG7IFreOrZcJxl93pj1/sVlj7
IQeLlCy+iAxLoG9ye2nq6VQbjTxxV8K6eiV2z/qcvkO/flEDNroJx0P07GDI4XkOywk27yNfPSI7
kgKwWCiHNc1yDPENSf9s5oyI452tu61uQPeMsBhiTjZt7ItAPVq5xUyYF982/ZU0dNo4D4PWRBwy
qU/Bw9EqDyWIH7IwuTQriJkln5WtqKMPff7u+8DegUV5Z3VVrVwLXHGsQHZjrRVIMHivgJdFkLkO
aEjoVc5jbCSPBYeJhHshLCqwb1ljshLj9oi41a57DtV6K3+3sQQnYaWKaObUn3tX9metz2h1jwER
Oj9OH16GHCjJwgMeLOedVqytNferbgmVuEb8M00ctVAlV6Ye4Rut057a7Olse/0pKtw72JyQsSon
2pR6zQDd7oCeXWuNJ2+unLUXezwWuvgZevQOpxx8itnhAME6OhScwJfmSGOA39vOYudGJCexrPFU
wOKCuSMvWGBwNf8wtHDaF/pWGPM+6/VrAPGnb8ZzSScDfWB4/Az1VBGcs1rIncBZ0BOhbw8pNSFG
dI6sdG+So95lhg5wF+GhnInymcxAfs0d8qzUjVUFwylP9f1g0jPTG49t7GGylGQhMB/gtnG3whZf
DVU0uif2ujmSfQVFolqmHmfCqCjzc4faJhMILcZBKewOZpU+DCalVXZyN/GbNV70FkD6pdqKB2RH
fH9s3wlgE+I7xUFvrTENxL6+WMiD6ZTXLYLznD7T1rODvfpeV+CoBcIW/nVhL1PB2DyWBbaDuon2
MxQtR+sHIrbaU62DdRmgeDVsBo00feZu+9gYS/qooi1L5tYLCT+MW/JOrzxznUiWaHOxVqX2UC8t
NpIsVgD5cZU19A7m1p2ycOUQL7l33eK16bAucBYpcGJ3+H12s036R3cSDATgOjiJMxrHq6BOnHXr
DY/okC9Oan46wfjdpdSNxx42/8UuXYiKIj8t8FMQ/Ye+BouVtzlaa4RqXBy1ksxv1VHKmMRLd30P
8UM5TzGTPKpW4MEBASo8hlQmcQh6hBc6Lxmcal3ln/RT70KdXeHc2zgCWxxGU7Ny1MxgFxfcuFrW
LvPdHFILYjmPg8gexk57G42YtqyRou8BQ7luD4cKs+HaEJKzDKk82sy/2DRTANWoEyf0x5Q7J4z0
AosZbAxSuesJvGAZPrHaSNoJ1hvrreWVBph/pwwPWJX9icnjWwjewxRfIqZUhOXhNWlFc4TzH/p2
Th9iUpUXzZXmRjfkXi9g/WFj5yBXatCd28bEE8VjHxoDUCIdmCAOnrOXtW+0+zYcu1IqpoZuGXHz
CD6qDpqvzoDzB2ha4rcwtfNgJ0eqH7bMzAjvsGsNbgZDuaV98TqI5OD2DiflIvlsw2UosObXIb2b
bN5ZcOPBatRrC4+vdg4lNh9n5IBsNHjK2JEOOHEl1FoTcIoTlK82Z6Bhbs9GZUGDLtXdZMryIvTg
4LUYjCxh0N3JhVHiAPXZKhHCyaZHI+IcZY9m4neXOY9vU+hf24qqJ0Ki2YrsMx+W1D2LFK/VpCHy
Z/CgCbFyR9NLIvlFezJltiYMtq77oDsxtR3mgpdXznaLO7fYWrK6bTL3FBMbXLlOfdDG5RCbxOB0
5nlZOtzCRqBAmDY0i3crm3p6nfrgt4VO54cmHqt+clZJNFkHw3wdsmmPDzM+hKH5UXPHIPbuhTFb
BgA3W2Mqwp2k4XBlyxNzlrPq68VjP20jBSUE51tgNN02ymF2BcNb2o43jluf7bD/NhvzytpaQGvs
7+AkWRAyBuxrjb1zLQYmeIy7KCTdFDekSOL2kQcU5ynY1wHPQMx88RYV5ibi50ggrK4xLULomLOt
BqcKQnzx1UXe0+DunFzHNOkSXnIiUoYXyjhFAhuJ8nRAdmbw26mWm7EN6woD4WFw+W0iXAY8Ob7d
RB7YJYcb7PT9yhEYuqj64G7b1nwmQtzf+ttM1bVf6XTWNohLc3ayOD2vdRdgW+KOPpwQjjL5dyk9
yi1DbwuHFzjHEab3OZ9sYkBk+n0qMNK1Net7EmrWvgQJFs/BbVcXX4gztA0vmU0COq+Rlmxyxc8z
kiJzWwZJp37v0cfWrqe2HkRgXO3RM351zrbRpNZDZB0SeOJ+4OnE2RqtZ+M34opXb6E7YcRILx6s
102d/mSDcRoLmFmuBd0/rzWMgMJ8tykuWhfMAL5pmsTzCbTZJF3J/UQ7awh+D8SSqORKYZJZ+4qF
1eo/+u2/qN8ubqt/qt/efISYrYqv/yPg/vl1fwq49i+TRJInDd3xLMv2UEj/VHCtXwinqLEGbSKu
iyvu7wqu8wszFVAwzzEFTi3BF7Vl/4cPy/5leHwr11kMXJLf699RcP/4gf5BwNUhNYG5xNjl2BgO
DesfBVy2b7K02jk8kLmxoN77zoRuG8aZ9mJVOgE0s5aHSlnBC4zCw1wDbEsoA1tDp6KxmAThRkcs
CnqSOIZK6YtfSJ3g074NN2Vq0s37VsdDmSXuJ4TwpdURd7LBZJZCnS6tJP8MHMLvNd+SI9OSpTWP
inIcAlDK3EyJzQ1QF5z/CMuTp3a6g00IjBnI47Tq2LBg649Zb4xd60EKFKzYWJjCfClWeL+yQx0C
qLekX9jeBP6JJJvbnqiK2TZ19CQT4Moc7CISmyozN0Ei9+04cHQ1WMaRNt3blrNuCByvwqY4uhvk
eLaN+AY2WtzfUONBlqLSNfMIotI8WoFyVqkM4o0JqomAgRvZF5FRdyAyJJdAxnJbJN1HOKfxmbm9
RxkPQfaCIV6FQZc/RakLla7HjWZEig63JIJWNfns4HGpxkrQAUobNZnU4eg2KZA56bX7CuZSQQoR
W6ynpSAcZHRq7egS0etrpRiKRqOrzkUFgSXM2/iWE6y5GofwKzIYfvtOPRgZOXc9HIMTd8wVhAPm
BaOdjjK4TXPeV3Lyzv1YoBwlgIhiSmKE4gwK/AqwlOXgIvlxmnjL4k1j/RxGPlaYxzgvzjHHwgO8
Nfb53Ys9OjfV2J0D3swU6YZi4WRdlQgOWuQ+agueTZjLAb1Nr5O9l0IyK3b7oKW4wK56CAjBozA7
ztKDzx74FKbnojRT9NrF3V2DARs7d1/E/Es0MY3AMvSruv8qAoVtKaZ3kLUucTqoGRtN5JCku4wK
i5S1WuqRYNBDnrt9DuXVekZdSTkCoZxC5ahJnt1imDaYnSQiTi3ePIeteIqI/9KUmNyAYuQnpov0
RaTjTdilRy/V9k6H1wrtFIyjdXQxpLkz9T+5XdOdjKpdEr7X3CfFW30S3QCWDBqOC0bHTx1W+6Ub
f00mPHILzjCqARrcGJ/KpULCAMDlxTF92o3C+nvqXCf1ZRQswTdIdA5Dgr0gePvyBwml39MzQsQ5
LByyTEtTuZ5+FI3T+50kftgabymK+2GYCs6GEGYETRhYo7vbsn0P8yzcJppcpIhIbErbOUf281QN
NMfkur6qs7SGmNdfAFkupeCF8VSHPUbHytjKEtthFSmurKuTheHrTO8mHc+kU4KJcqcoHo5U9PDn
6XSiDkiPAeb03ONViEdP8E36S9cghWSN8zuJNDrVxpZTk5HHW/rpfjK5oI7o8sjnOt2T5l8aef+Q
97VqByuMoANgRMR7jfCGS2euis51AlgOCOdoifes0G5H48ccXB8KvfkZ2AF9xxSQ522HFXJwuAl2
ABOYZbe0lYDdc/SBfj2joMRAALYvrVeg4sEpAtGOUhlsC3wxexqCcQaGKH5jqv1mBmlReZNpbRbn
HKDePs7HCdbqENwm0OISJ31zK3I/VjGhTFnyOphlfKGuVm8Ri4IGMVnrGwhFQ3QcR/j8rYRKNsbT
KxBNKm5mRKTpYjT1Z2bD9nas1hdtitsE7DjNd7BBOgidefoADds+BLO+dpKA1G6Wbqwc2h+btJ0h
51OSYW3XzCJbg+N/Bk2UrDjWwQmC6bGxkinDSvtBKcuLylhdtW1HkXlcQSHIx3LX6/FGLYIKW3UQ
Ih3OFw0Q0uRINl5uy+tlbjn7UBNQfLalnmB1qH/akCGnw0REi8d4jXlKocr8Tk0ILRnOwN1MXXSj
F46PZR7Y6ohxN6LlZ86/YScHG1Fi06xd+Oe4xZqet6s1gOcECVNoDfjjYECF74jai956XP7upjzI
WLb3fkW2ntI8Rf2B8dsV+p1n93CSYr3CJTFe01H/LjOaMPA1lWwuQP2vEpeTqCPFgdZ67EEQtHn/
Dx5cRdT8O9gJ6dPoTe9zpYxbw7a+IcIgvaio+oyq2uEStvSzHo3E7Y3Z25N9O3gUlzxMjqPDk5x4
30hfaJQf0CU44RrodXnFaWVD/2nBLHi3zCbmbeiEt20wertWSu34xy+znYbctjH8pMNMB4+R1bec
Q0tA+tCxZaP41+WXPpMvabL0SFrYFEGG6g+DVeZbKsBgk9FXwAVoHAaNFQVsOu1jDm5sLKIM2MAl
8150N4VM3DVU44fRtFHqU/rrYiMPfatuNB9ybXSNM3sEBFe/zbOV+Ok4peyKimi80Js+XvKYg4GX
ugWhDRxzXZKTbwzBUF7KvhX7Mu01ZKJtk9baF4Gdgfg02SFN06Yt1MoUvMlYX6A+AaWBD3M0PYkx
Jq1541XAwkZYw297KcQdIUfXYfcA3IRgDcWS9+2Qjr5gcXcMEGZPLYcKrJ/Lbg9wo7cUFLk8cvNm
wNTGFpZyhO4m6qzGnywFOijGONN4dQcdb2ze80y/x67XP6Qpt9A8Sy5/PFtAdianMOYX023lkdVT
WpjjPVqjA2Rw3EHjAf1mKCs5slPZVLCtSvGhFaW+EVOaHUObsRPOLVJHC/yRVC5abyfWFhwc3zOb
6mILk0skcrGnTtlG1+3xx9uJHJ2OFifuqX3L1c8KiazXLu3RFsiV1jtcXW/O4gKZjOSgxQnZmHL0
Mw9vZMPm9V5mOCI5aCVxJQDIts4xchV3ArrHCcbUuJkhreT7NkhpDaKNbi26YrpWJdUlqo5euIgv
QsOGhEvaumRE7rezxtseJESmaaeTJyjGgU+AWONJJY1rHi1F7QtTKShixuS5ubgpISLaSJj2mfVO
TerQJ91n14ljMb29UedXdD34WTjN19bJS56IVB5jUPa2NqbyMyjAYGl/tlcpTTKXvIq2PGCi2xDb
aJdrQFkWT2huynpnkTCNRWvdYKCtb2QHRt+sG7Vmiao/lK3D3X/GNT85A5qnTOfHkRoon/44774K
AD0jidVXcmq+3rc4dMk1nx3Tz4ki7BKPEJUZzfir6uCku3wHvV1yUh4GJFr4qCEYICAUL9R41psg
EGeqkVyvumSRuinmgZYPDXxOpkcrnRLIqYNqArNElxDv2AvjSgiQouraXudlhZNtLFh2WhzlPA2Z
E3DKyenHCwLpvE7CmExBW7RrMubYRmt1k/VnPE/jGk/Yzho9bHu97u5DBbRSD39PNkMue1BgbK7m
08fpNhaNBh1nv7BNH3TN2OVGeZN3H/2QvqFZc9PNrn1uOdsmAvUjI/fOciTYk3g+dhXYTRDa6SqI
aHYei6+kZoFN508H1ldcKwhEJEbZeuTK2OpNO/NSew8cZl6oJ3+kBnMLev9IqyGbtmTa66EW4kmV
AWKVRgc32ghrcqokAckbAUWtKjow/1PPDnUkMkW+S3V8iPmQnjKn4et7hfTm6hPWTqjaVSqzfVg3
n2mYZDsz0QBDNco+EzxmN2cYxcYtsSuO5iDvVTN8STosIr38GbgZ0grDWzBR/YiiGVzs6v0/s/a/
MmtLYZCyYUhmpOUfTMuS/yzkdP74+kijvw7d/+83+Nv87eq/LBOPkmNQtfEP87c0f9kWUzm0CQKl
DOH/O35b8pcuXQRYF5cUSaRlZv9z/LZMhnbpCvxYlsfcLP6t8Rt3F9/qL/O3ZvK7CGEZLkLDX0NO
AndHauAj2mdK5lscpcw/cZFZt3bRgkmqDQfswNxW6g6nDiFL/u/biVH72Nlz/Fl5EcHXvoJfA+7S
G1lrUF+x0gnhn5H7868qyaGxz/S5sAwbh9qPEmV966knXwhytlcJTGJcyyR3dcbjuSSoWIWhho3H
DQVWCryrHMwQBtNVgwEZYiG72vuWZeyxDaqAloas2c9N1n9JR0EU1UAQndJU6d9TFKODW9kgbhRR
mZbAjJWctHjGq5FXQjENqmn0ttG4pCjbuUBM7SsjqY+GTJx7WXgLE8CmNn3Mg3w/Z6NBxwX9XDAW
y5pnYIhhaCRNU4a3HiXP54U0+NUw2mRbD6c/9BLRoLfmBVLcGqajZHaN8UnbiTV8JrY2HhEEMUrm
Uf9UhUsBmRub8J4D/VEIbC2aLMDKeTMxYlPv1q1iKyOAKlEFMbKaibNpWZuK5AfcR71JmbtwUhRh
jdUb8MiKuproU+8zI9zpARaEbWY6ZOCpU5xPleZYPwWFCJsEKtjCPRaEOhW1UlCZtPrTTFv9lYaA
BPalygUn2YzIGA7U8KlqDP6v0GvSKz9+fIUeVb+xhoY8hqm5wXa8HPuTcFBP0dTF23ZU46GGVslQ
oKT+5PYGHX+ES6cUk63ZvUIZd+4TQ9W7Ku8z39UHe8tKcjyNekjDEgQHOhltmAQ+9RPac2IxyiZF
BLGpa6pu55gA2HIF0ReajD6yVGQP9eZR1vwWlbMp2eJBYonJ2ayNHvUIDuv4aA8laJNWdBzS3Q4I
kwx691JWDTtGWQ/QO+yCLlnWbzm5Zqf2rNspq4FAcSgmFG+nDYzQ2Gk1/aRmQCqrfKpLsUmGQrO2
uZjlt2jGngLZSNo8HvPEBphIaxC2Kg8y2qqzm+p9xpJ7SnPV7jngj8CY1IjXrzVNe+SlynJFI6Bd
ybUGnpxeET3EqNAPPX/alltJss4oPeDhz+uZ+JXHdpVIghX80FImAZhnZvDN3rK6makFYqBPrNC5
1I23sOJ45ib7KpLjk0a1EtfXBIakTav+O9PaaaQOPh5eei/CqGBkI5s3WVE5uo9yunH2FJ+EN4YW
lyAUaL98H5wgN85JOY4fMDS9B0rM7cMgQDnp2MEvSTF755lT+oZNDWWTmQy2g1UxO4ZpQKRCBwM1
2LOx1hGjT8Sf2FA0iws5zrN1MojPWM+vaD530VhiP2P035TeWN6gZkwXQGrhxlXTBz8MbjkyLLRH
BwauOB1aRw3PfKthL/OFjqujoA18leHNtAoTCJspWsjdtPKV1hC9h9LsCDPbb6rH+J82CnJKrjgK
ZlA7M/z3uNjqYd21fe03w1D4+bKCNtB7Njn0pG2miWOladw2RUkvRAQbuMZGuxJGeRtWSbphb/yW
Wk29DyJAkmUMKWsyR3tnVhATm/nSZWrvgh5ZqwHKxcDJjwlgTL9DLcjPWKrAkvAZlW0crtUEuKzX
rHvPBRqgFuQ2QkS4Rp3L4d84d5bFiGQ4BFBjCgHbYKlpL2wiKW5pE9kWEadmIzV9YZJbizqlaA6s
x10VtdZGNVDiG1uVJ4Qug/WfYR1KMxdYAwDpA4yHKdXOT41FLWKqxvPQilvD9Xy7F8fZGhFGJiSr
mBV63BNng/tYDN8jHAvIB6BwJrjWk3vFzgO4D61lNKtXtsdfkWbeOPR9Te5IZMo29iAKgB5Hj4On
cXcQM8otUgNQebsjdZlKd4uf5dWMzMvgFvXG5gPUuePVoG6FCBhyA6hjNh0q3pPm36SB8NAHdW8H
cXuT6OSgam6uOGPtXt7XtfeqpnwbGsF7KuFP8XGk7q95ttzoIjxqGqCk8nEnrHbEgIgicXILxuEw
9huDqD2GY3600d3FxLFW0jK2c+h80bnGWsa3aT/EitQdW15Y5QHrUtrRloBNW8VFOkAL4Co52SWa
dVRsAFim+7Yp5SqNvPfNLCg8pE1ZUjema+yDcszzS6dIdUKzuVINmtOHjflCa8w1YlMW1jRju/TU
cRcW5bsZkM4zoXqv6fho73lEX8umuGcU35OUyHeTl2OkhczmZ7KBEtwzvEXRqcc4sQpmqtjiov/J
k/TRYFE62u+ZpGK4aiC5DYLZVZkMN+QljVsJQW3lVPx8hAgo78rlsANnITe9vTzNOzhQPEiIfthM
iqi9nO9rk0HELtVaNam+wWVIHIbe6QstmdmnE+n1KYBbu3Ynx4CikvTL6AnERdF4SCdyeZC69sV9
h5AVcsFKG1jP8u79LnI17UzCHqNN/ziqV1W9tknA+9YLjxREJ9r+w+z06aLnMPh6GYUXD3UXa6Bu
JO9t1Yy/55nSb+EqubN5bQgzBOMpEkX9MniwigA8BcMhLPvitQRjt5FWBQMERWrJJRcxMJNh/h/e
zmO5cqW9su/Sc6hhEgmgQ9LgeO/oOUGQxSp4n7BPr4WKX939DzqiNdGEccmq4j3kAZCf2Xvtg4XM
BLlAbARHaXRk9E7CjT/jSOjHNPYgQdCupW95mMXPBpRgfgDXHutNkhRE7XVmgw8zYhWYrUStWItz
weC+YPU8IPQKE7rtRFa/2rJClMNwtX9nqKLne0s3ajkfGejBRmPwCi4jyIfkmXf9bz+Ni28go/JZ
iVay4aX2Y+jQ1c2bUYjy3a763sPTNKtSfX7ODYvP+lGlIduGuh+198nDfrUhEoCpG45gHM1GnDwm
01LRPcTpNi3RloJeCeNR71e5Z3NwFWlRPAIjdMeXONMhXCAsb6xriSX6nCa5/WGlcSoYEREO1fR5
ypQGdOEQBuGfyszKs0siwqOdxuQQy8xhNY3yhSV64qL98YlHSAMuMn80YLAHuRPtRK4T16KRCdqC
igBVs6zHrGKxAFe72jGiijaEXIpTX1bWtKp5XTUkvNJA1Vm2TGwFo+YBtMWjTc3g1SyUBXgOYaVA
nL3PlSN/jzze/iCkM05jMoG4jdmUogxD3YWnKu5fshoI9bIQXXVPBPLbBWNBu9+2pmGfZKCbWNv6
hgTehhQXYN2ljYVYH1y9WOqZG+0npQi8MZBj361Gmm8uuDBKid5BvxRnYcQcIU4/YTAJIGfCnral
rNy1VbncHNBV9D8Mt2B7Rcxl2bYY+1Tg1a+I4GYc046fKFDshxfUJqrnIZN73Bn+exRAPkZoHIzX
MpDTfmTBNqE4EMkNlZC9MbmBv8JCyx8Wsbb1qo9iHv2Bzk1jWF30GNHvFSuhsSw3BrI7sMMb7Jhh
pRneIho761objgIj3ZUfcqB8njln5ZkENnFswxb/p0i7/JpHjXlvRsPFTWEG3ZMEYvQkstR9QHXt
T2UpDd5UI2puJMwMO40MUJQALNq2pLDMtDFKuGPRq/Gu5zqi/LabToVXhe+G4ioE8ma2nyPWeFqW
NjwRkit/keiBH2kQtv4bmVq8bcIEoZfZNL+GwChvUmGvRGNDL5BMKO4MUIvbwRi7c0A82JNXSESi
5lS/TLbpfGYMHMdlwSboRUIcqhd2nwW//bAKr5mvWae4LYHSZShHTzlHLNcgWXGEDbbtB3hRHiRd
5T5BskXhirIs+IAMJLhhyxLjsQy1Ty2rIpYDsPgvpRfLbeiWuLLY5DBOIGY9dW2UVVFky4sTNOO3
N7VMjl3bymxevd1AxqpdNQtz5x1aQ1W9skgpIVPCHse7O/tPHDCJrxPLYgTAefblmeyAFuTBDg+i
QPtX28qdB2iLHAVMZQVbLzD7kxGwalo5kV8j5bDAxrSNSXlutK1hLMxiUNA827CODk7MK9+2qq59
9jxeMK6ALAwaPmXfeU60lmFmMMFIsFhQkRSHzeFgwWBEWNt1dQ9T1VdPUeDwaIPX26hV13s12XqT
PlkQIisSIvyxrz96BedxxvWCcNOFPxwidtjFCm1wuG+MnMkUQbOsPymAyUG1XeORdE7VLhq3xYSR
YZC8Bi5PJyHC6oGuSXy6vtE/TCtquJrsEF2ORVh7ZFRuumjsJjfXFEzETDpu4KIxpPp7ypLWDL7s
UsOvYGg08jdQIp2Pv8cWOyc18bclCZjnBZe9a62KLgXkTblGnRSPyCApAyfc1Tk4x+3k9VgLWMpG
fxCnO2I1Bp3/0rat+V2nYfS745+p3VBHCMNrkaLBhihUYFyO43IdaWF6Vh0hQo3yxhetkrV98qt+
uOV6OrK0Y8Fztoijo1YdiDqlyIebB1nR//Lozx7k2xThmiYD8GhNN5Riv5eUeU0gkrXnRjPbcuIH
WkxdVWwYM+TpChgtGQ9VrBdflleV5i3ugnSdmOGIQycjK8NHJMkytkAgqJc11k4uCRN+WhXeMBsm
hKsGlb8agWUzYcOMoC3TZrSJ5AlUzfZsmgAHcJLyMgwK0VcfUXa9rt1quBRpZIK7I7pg6QCfQqqY
DsMNMXJ/rXI/zeCfJOXXGGAK5wT0WZDW5MLnANCoezxUmAWefdhmSryip+XvU72FtwburLbytcxB
ex1H2nOndSTQAtLGF2IyNDG3yuK7IQmtf42p1ypOeyN4cAqSu2lRqR5jOrQ1dAX3Bw19ddKR8iNN
rouvjISAk570GmrRxBrf8thKN5gExIHHlf5elkOyQa8Ip9mwcHFg66Xrc+uRIWsH3DImAmI1gGt4
yHkF4xfBeK4tk0hPrSsiUoRJx3D0Cas7sxpKhTRmn50b7Tpo3Bw4oettdfRSa1QfTBubpP7kXfa/
cDIrEJ2sPjbkI/QvQVM492AyGgDSgxYgXRAOKL/Bv42hMj4iuBo331DZmgE4IUiN6wKQU467l6yB
jwMb5MMwzi6ewYnsLYEl5hsaRZ7egSwHFIxZS51baeLK7FbjvetHifivc8eNm7BYs7nVd5EGSw5I
KcP1xJhgt/UZYLwpyHecNoL1DZu6dHR1ZCMWAQ9RP8VvUiXt7yII3Q21j7xJtLpPHEcW6wF7fC4a
m45HFg2r0Fh2z5VWBjT2LggXczKLekFZ4H9II3bfYwoWIiQRpCwa0BHkT+d6doHYH6K3CIkko5mq
0dW5Y7SwpJ6cbc1q6SRC6wJFBEGWnxMvzh6Zp56tZxotauvs/SwYm5UPTfXJCvLgNYy1/urBZfwl
9VHdFITwP6hlWUd5MW2Ew3Z8Ln4qa631wngrTQjyS0z+ikl6Kdq9yJx6aQVOebdlTB5B3hJJTdG2
Szw08xRNBkxdMR01HbCwT1LjvFIs7LObecNlKvjNLGpOnpBm2fRuka7SJx+F/zM4E8zqY1sSh8Qu
XW4qJN0EG5rDuSg0A7Vn2iNG5R0E8ChFF98KYf5xnBpbkoOqhxWgXREaIGawTAu1rkvYwD1SOIev
kuNRrVD7gbOIjNz+TMQwLv97J9r/89fwv34V5VgjG1HNv//r/DnYldWX+vqnT9Z/x8z39nc9Pn6j
+FD//q//52/+//7hP2y4z2P5+9/+x9dPNhNwGlVHv9T/PWs2EVkikvp/M7iuP1ET/hOA6x//5B8D
aedfsMrqngsmV+oGw4j/FIS5xr8IXTBvEY7NNh6k7/+eSJvMqvkiIi2ML0yRbcbF/5hIGw7MLtOA
meVxJM4T7v+KIMzEC/xPE2lHSHK8mHpL3XItoaNO++fJdNRR1opCTXgKdPLGOxks+hKdQZOZLxqe
/knhzaxJQ4C0J4ifJSlZ7XF9bIeo+T253pKsckp7HVObH+WbXifIOYvCcpuXgGQd1e4VM5Cm6c/p
+2w2tVubPtPVjqVCW96EWPCE1qFfYlOIqdDZ5l6/C4rJWzRpgN3AB8Bt5w+jJe0qKVy5jP34qIr8
3FTBS5O15oLUgifqoYi+WB4i9BicGjOQcPpoA/HRE6+yqeBhnfLOYRAxaP6tDeL5/EC1SVoC/4Ry
WvzxmQ4vhiedUcUmClooBdQoiz7ej6Q54MGItF1viVs2Gel1qne20ZkUkfiQXZ/joW/2geGg9yQo
lwDaih1r3FyFV/hbt3oN685fDZtIc6K773rfRAFWrvYy1uzkCxu/b1MOsBAVAVmCdEzUCmjqpbbE
k+WuqUbtVRu/s+ff+D4iXbcwrIWTkz1GCUDOTK2/kjX7YuGEyKv6Tcn82a77Hzs1zjnLxZyzqcPn
unMrZlutrcwtNEVaqYxRN/P4ngw49sPEfrit2f9in3jVddFt6kErdx4qhWWQdsOl0gmrEtOwJzcm
24+JreNKhPvRxN0jbpvfBvalQ5TU7P2kb93KxNWZ0LvyFDVGh4iiepRElJ2Vqx+sME7OoUcYVlm6
LlJc+YYx6t1IQbkwGCvWbVEApXHg8iqRH/xhMvau7zC7R1yzaHTjs/Dy+HmsvKVKumCTGq1+IwtX
5+okXjkYhmvkTwRsdBwDKhHuMhJTsDHH4LlzZHifSnsPcX1ioCyiQyDEKo2JgKgtATC5BBUV5CSO
T0NRnOqq8XdspXMsYShvldKulsdofaqQn/ntJO+dv/CHLxaNGEPaChiH6lBOugWxmXrBALb79rO2
W1P1nqy5E+05xowqX7XCrld+PdEQ+qnFRsAgKTmzkEpLnMnZkRN+i/Hom3DCtSNwM9WEa7gMGQJh
XluPRLGyf2LqZhNfgVDNkk8jzQQSAALgfdLrgEt4De529im5dJy1YeCdKwIFHA8uBZgiewcRr4Ai
jHRklPanBHa8MTuF42N0wahTccEB9j61xv7UM76rVtX+osEr0lY6NneMYAbBln6h3QI4rlZaFxut
dg/ACFeidL458bbNaH1WgfWJYHRcQDVuqUil014SiysgJ5YgyMPfLJ4+aPkP3gwMYqQM6Lf07+Ak
fYwdlNfxSxn/9Fn8g9YiuZUtfCfXa9e21tRXfYQdZw4Oc3OBEn3K1MEgoenYFFa1mccLGmEOCUpx
7kySG+FRI9NO/OBX4D9BTX+F8kJoxTSdDOhXGzZAJxOG6kzyLdc6M5JFiCzoUdf1Dz4Uv7DkYnI8
/1AZLsGIBHisFJu7YxqIh2iBd0atWTNyJaunpz8/9Qwk4qIANCPieGVqEeWVXv4EVStuWgsYKEYt
i3bGd09dWXinv/+VYA4FQqz15Ck0B3tWALXZMTGj7HdQt88Fkrspr59yLdj6DjhDroe3IXmGrzf9
Idh0UYnkEhUFEgGbPGGzZ14kSUY7kdDrzYjvfINAnwxC6X0jDGsuU5d9DaJSG13zSPvqJA8npxzR
Z5LugTqhPExywhUyWuc26pk2j8PeYNe1gLsXXhxksOseAcAh4xVbWht8ojRkd8RW3miUdiEZdti2
voyWcsxJG6Uz6S27vlnFYK7KOQAgmEZvAe+XEBb/3Sb/BqoMjCmTFKMu6vQj27Vt1dj4Ekf9o1Rt
8tKgsZf3IKiMb78fBHSIargVhl0ee8UQ2TTcYaeP5TcHaLZrSaxb4gLw1xy0301jT9dmnuWAlpmT
FHleDzU/TWT1NgAK2zt6mnEzy6E79Uo+J7VhrDvQrkeFfqJFwgpWH8Moz5ajo8eg8WzCfRxAawgR
uMqES6gSC4BNw+ZNle4Fq0e3T12JAbUOfhyg2AtzNLt1RbvM4SH8bZSVb4lr/Wqs2N4pN9uJWv/J
JikYo+NCd+hP4aV1/k7ZpHNbxtGwmvy9a/lFheNI9J7dHjRGPAG/Sts/OJ31nk55y/POQuRsVZfs
EBEASxjpQKLqRFlZeC6U9V6+NgnzKZxfQ5wNOGysp6YJUIb2HUd6Fu+Ul1cbh4feRe+qXddY0RXH
MszDDHl2OTMG9IiFKEketFUdjxtXuWSv51wmfz80JvHmA2yMXTl4zExK+0tS+i1qCanWn6Jpn9US
LLQao03cwy0K8P4ygJfPPcbFuve01xxRseiVv5YhSYlMdLsXAuKtTc/ycv330zCRw1Y5ivQcBCsr
vpk40vS8tWaSnulwB1i8IfE4lsESibguQjHBMvZHQkeJgHPCaT3xLqxMz/zIEkoBUPgnZ7LglExf
Uuwq/bvLEns9tE25QmCKMbPTp62HZSbRwaBXMsKwmSbf5QzWAJHCSWkTreMm+DqS+J7o/j3Z6FP0
Hkt+DzCmAQjnpIdodxwsKyjmpF4LKBxGc+14HK7YjN4mPVqlltat1DRiaxFM3UD2z0GbsVqy9mrJ
sDnzewIoQRjGCobSa5QFxx5OcLwtbLVrlH9NJ0Q1VtV660aPHnWxzC0daW9ztDUd0tUU/qANkihX
x6PU+GNmxYQhk2xvvNdpc1K2/zJBCK98EtZs9jx4y/oBlqhFqWdV+aI2p/hUBbGPGLy+pCXLP810
zaVN27NrQ28bSe0Y1olxM/SCPNv5ZgxMtjD4g/dm7rp3U0vc+zgIay1zWsLKLXnGXoywsr5qnxTY
UTWzzGGeRkAVXMLyi1baNMFv8hNcmpQXxEcSRi29ftUS07tlkDMnKATppfJIQ2ynP8mYJvuuhmnu
EuG0LgrJMY6nFXrU5J2drHuFr0CgHxWX6F2XWPvyVLvxfRL0Z/yvvPfOevLUTJnSa3tptpCvijqL
1tD5h2MUd83N6yeYD3MTOLhms+VC0RBHhFsUCB+p21iboo9SAsAQ1U0Wsy8gP+LIzhDzgq79ytue
5k2JY4HabzPW7GJxJLMOiJfsaVqSIq27ydj1EJUEAEHjJt7Lm/Q1S/NxbYZDfjAgCFp8jXcRx6HE
MpXFuX53+tw9hSHDHS1sHdTd08tuE1JefZut+mgkRb5DovZ6Kj+60h6/PieT8sw0yo/Gh1ZhxrX2
rMEDXwOal1oY3Huiq1YpxfOb7rGNJ09XQ4tMUmqWM1sYev93muZfMNDMV1vZC8hm9Zr9cUg57w8f
IcJXQ2Hhdlr7MpQjem8dWV2WYC4YtFg7ke3zQBP9zRPyVUMRcg0bUnGaNt7HEwJZrlVzUURp+WNh
IXP9svgOWFUsY88HCNJw5NSQOMcMDl2Wx9pXHbVnb+rclzb22l3ReCEqBm6AKifbs/eeTKX61ybw
JsDVxAsRiWq/iQgHNlDJdtm6+k3pmXpxnTDfBMIhaxSp2CoHi7IdKqvZUSL4y0RX1nOoJvNUSiiU
KYOIZ372S9YEzjHvwpOOefxlGnPrNn9mdNJ80XmK36px3IXqkKRuf6rb+NMdLB0NsE9GklYas1hu
JHLER+ovO7fc/P1jciMnNpj9s+bE/Qpnu79yIdVdJy93r2OuRcdEZde4yV4JNDL2A9CeeVEOtMap
Be4DSJii8CCoNcW3PibV5e8H28DEXvpXpiM0VUO96aqpuKn5g6QMvwXoNjxREDIBKHYyBhbihUUc
njpVQ3atNeGw9Rw3XRobd68vOIrSHqqmb0C9aeYgCuyBe0R8apellSSQCsofqdf+jgGz7kXcL7Xp
rEqT0FhCxBizME50hNYukYiqZ2dEUzMOvrfCM1pcZYHgYaTIGQrV/ZC70RP39LtIcmo92Bq1GOTZ
KV3jpnLsJqb+Wvty/MX8BdfLxa5qplROcyiifll1qmBuRdKq38hPp+9Zv8zvVdj13za64wsnmmdU
d7vM9T1g0k7j8PahA8B3Fmv4AmrbSIxRM83XHjzy4CVqYiGia1PRFpFEn7+4KnmpBX79LMVKGNdJ
+mV2X3E4WYek66c1GkZx8Mrw2irpHESxjOJgr8EVWTlO7Gw9D94UwuLvrAWQU5sFhvTWI2TZauc9
gXPwRX4fEvbyLa2DQHujRs9ajdBxgccA1pRIBzifEuNAUsfk7ftyGE6ZlM5KhQ8OFfaNbWYwIHU7
uBXOKeoZuA+TC3trVPi6HHPnYrK4KquCDEH+w1KWr0OZZh+hTjQXb8GjxmN7akzWqDrEkE8QpW8w
RpyHrOr8xKLaY8rr6Z8tvKksAoRLsId31GuJ9Xb++27kbVNRFT9zq1TmkITtwHwHk8qjnKmq9G6g
u+lNWShrVu6eLcoU3DHxzrBmXyVYm6SyktVkiHDVN6++AwNxQN6R4c4HFJk6G67jhcDQAfUg2AbI
UZemGuQuzQIYMKEKt3Ul+HU5Tb5RrTU90tZNIVJXpybZkko8F5wEpIJ4WSMgjNdhmozvhB2yBIyb
6iKd0HqUEzO3c5S15aUxp/YSMf7YMH0Hza86dUFAhSqraO2Vl6BmYWEyPJdRJO4kCiC4X8ZVa7w1
hTKPbhTk3Gw0HJzC97SPsmU6xP291eD+dfq81CIS71ihBTqqHFps54XcExMS887IS5wbEJe63IxJ
j669raOX4YuZja+mYyRPMP4vQ0i4Biihdo0EYQRLaFjMUEjzKEqDhh8+yz5T1npsq2wRFxnlGbap
p7KO6cMmPd0oio2F0tpqO+audq6xXp0tGFHzDl+w5dLYKvlpc2XcBTpDdMOmrHCvtx1AdaQrQCmo
fiMr8J5aPXznHmfH/h5xWD2MJjVXUYZ43Kb35MkbblmrB+c4S81tNgwfrEE/nNDOiIaAASsM71Qq
Mrl84Aao4knV5PJHL95uGVAl5yx073U9qkMcM61nFAMQu7vBAyq6BVJ+4BkR4J66HsQhVklFjZEX
T97o5E+pKI92e8n9qfoD9jnLEMZ5RspCpoV5zI9M9Erck6zrQMMhM+Z3Yue7uHKA1eHUxUn9bGom
gRDTx9inyQZG5Mc19c0vpklbQyA6SngvE0ADC+gQRFDSzMaW9wHNESBDRqYqL/9P7dbBMiK3WAVf
vczUBbr9sCF1ecKRXViHKSQUz6/C15gHc5ll20mDFBuZYEub9u4TKrjVY/EpNV+smujijwMmNbv4
gT+hNgSnLRnXKWAQHcxkldvH2MAL76uwWrNgyZ5HkXwa9oQhU6T5Tuf5fOq3iV17V4Ra4c3HvTIl
qjh0aICOenDtsyJ9GmPMgdrEmYBcGh0qYjIxkQHVmM3wllj568h0Y52wq8OVGaUnZ/7AODs5/f0U
nPMucvt6jTKj3fiDFDdG1fuS8dKxdMc5vpIerTLlcejDeiVCwgdTU++WbYngLeuLdKvIW7TjPr64
gWGvbYKrNlNG9GpSwbVTyb1WnnpCr4nrYFYLWRnJxWbs/QgLibvrvdboQb8g9207AuWp/TINe0QV
P6GgfbdjfcAI5Z3yzJbPZccQpbVfOjO7tigRD1h+osOo4xkIzfRk1O0LY4JpkwaEgvJk5i4rumzR
VyMLuyQI91lqh6x40v4tY5s9R7D791yKDM8/s5WyyOaMG9YyXS0khF9YQGUVHjy/F5TLrrhnUkOE
Mpjnv1+KnBSTl8736XYRaa0XC7XHNa7yg1PoNY5BEKQ6ihbsUNMZV7v1NJYnGZvn3jXtb7uLPg1S
8HYiQGJnpyxEpe+9s7UBxYGmra/SiC6+BGqaelzeEZnjKB7WIUuRGL8BIoLkV9C9i9R/nk9ORCbZ
wanY3PklEYZheFCcRV3g/aDnbbF9uPHZ18wYz/wH0NpiSeYBaxIPMxHTTKawc5YdQz0n/GkCWOJl
mkQMg7XsbLr9ptE1tjBMDQXUaZOhx6KtK4xoUCKmVysrmTWXLP0KgwlZomS6QuxMHkPTfBVRd8oc
TC0SzffCmOFvboJrwrL2Qao0dsSwv4wAbroRPxLG2lupcrw3czeCZYHc8/KzTkAqGznxN3kz3dkr
OWtQu8mqMz4HNAzHhjUvSqfPIrfzSzlHfIUKwF5JPNWmTMxg1Zljfsgd9WWPQGea0vO3hQvUN42h
SYzyLOyuJLzD3YF4tf8MY7Ym6ZURkbDUZUI3wgaoeqtD9JnSP5P2lxLzcsRrBmdz5sSlepatA6Ke
r1PlDsdeV1+K3m6eiFgfVu/syeJdabl2G6wqPbnuu22o/skpWEYnSRK8mJPQUVZUAxCPsb768WvW
EAOXfTdDeGqrAq13zm4umsxdzJ05i08PQoD5EKZ2DxxkOmGmfTYRhOZuBnmoxgV+jZSFbznXKNMN
nckvPyidRRRkG29K/gTjBbLqFnc2FVLG9k2wEoWgSNou2YRE7lq7YUZnlABwOvOz6XvqfYODHbuR
HkzkQ+XNwbEdsi18c4OkyDtElkUEIZ32rpMJtB1kG4uwc5sL8xgd2qBvHMcgW/Ol+Dwo7d02+xgD
rYy2viE/qnzGDVmdduuq+GiU43ToBtbV9thoVxlTT3gNnrGCFPeVyOf9BOXPyu648vsAW5AKSyAl
kSN4Blf9Q6J3pBIC/1SzMd7FA6kSidHpm2QQGRsCrJcWfY4O3pAtb/QVlfINJzW2Z8NxtkbvpC9k
hb6QKxT8Qne5DDX/F3P//sS0w3tRsfGkrGCDyn4iEikl/BgONfmf7pXcsXWJLP4wNLfTtBSFjN8s
KxquvUeqTKdeVAuKxWtSMlnBfpwS7Dyxj54ob/LiGWHHRrZ1ctZolldEI3yo2M02KYqYrYHb8hTZ
8UfMVOAxKXNaSwHduiJodYksttuPjmk9uRqcH4TBVHaxa2JAVtkWy8QRZmpxE02fvpSVsaqMziCb
xEEEnzWXSCLcbkRSYHg0+pXmzZGYeuadhjY4lqmX7RxHvuS2zFdp1sabSM/Lpe+Z2UGfeyuWM3Ni
lQQCisrWa/Pu5mzxsDKyQm384wRnVN0M4xmHbbOkWo9Art8j2RMg0+1jO6MVH4roYJRPeRz5BzcL
IIvp5hFy5rLUO/3894M17nBvNnfPm/B841WKc3/f+7u+NMNzShm5zZX3NDYckeS2/OeHwOSHquBa
ST8dlkVimue2L1a+9YueJ7xoKRptm3jBZV7b5SntrY2KebANdAs2+/oVoKzgRBH4xk+l01Pz0gat
P5T1+MwqjQ7FdZY1q2s0U+P9rwkTTxt6nqGxd+ZcwjleGq4V1/M+ShvJbH/2nCREh6VGXR3CEsqs
SRzPogThuxxqpq6jqXN/BfastOEx1tlo9oHDOWuyg24pW7LtVNO+SJYtPJlYN4dv7YiSYxiG8NZW
vGuFbRzqWJ3DvtOfNeCSd7tNVoydJ5T1qbb8WwDEjS1WiWd+4RRJYELwaoaCyDIMz3DwJ2FDcU/V
WYP1SmG5dSMU5BX2WnifB3KfMZtGah9CmFvGeU3lbuXJitspoA7F7mf8GQQWfwRgNOhotY5FQ5vd
0pOtupCpADpSOG5R2e7Rp8Q3iFWkz1bOl+mEM+AhI1OdIdLaH3Jz28VsoQq9T99Ih2cCPhjiZpTa
Z2vmMeG4DldU5ThPfl/QbtruDajOOTSCnoojUFc9qB1UUSh9nBQMWpB0C7QXYPBV1p+7OCj4P7XH
ZGoPSvT1pe6RkgRRPJzLArsPkWg+o1a2S5zal6CRDF7wLq6b+MOfcXd4OlZ9CndJtzRj2VaoDOhE
xkUeFJhPuvLADVgfNRfMFjTpdBehHkoYmhxSDcqyWQEbNYAku0HXPmO1cVYckfJVzfN/vdS+CxDj
/F76aYOKSCIknpi7a018IOCgXheU0fu2HSEJ68kxSiz7BPztjXlIumVM82HghH+OUbsiyCrZSugJ
IZxZkwKOlhhdRtYgE4i/1skoKAgEkkszgFxrKhMGIQ8UJ4pIqxxVujQFp5CLxZRM1fZC2hHnhpd3
6wI12dqk7yAoPDo5PcJoXChg9hTe5mE6uIhLzVCd3Kk9c3uGmyRAT47POH7HgLIF3LHDBODu+lC8
o8SDL2AUa6wmyFE6LPJsi8F3boJBf0XI/pmD/YIJ8FzPrZJheONGVo1xVtvJCFqU6vG3kNaxwyN8
tUmx2jD/PxsheSIa2q2danEwGplBfkFMuWN1Y88bgC8xI1oJQ3d3igBfMOeLIWK6xdXx5HMF4u1S
0GoWPpOqUOd09eqY+9GCCdaYw7c0jPIh5g9Si9xVLcxDQQ4WIpNBHq3mDzTVeTMIPauazaeUkFc/
77p5+FCxtwjSLdCu4KChehZTgYhm6EhJwRDeCBBvfn8cE9UfXQjGm8ju+4VHljuBDtzEBHd3WDCJ
7KumsLq6yhQHplhkHnoxcYHQyDYecapo3fX6OR48tUXB057QsmYi4SCcOkmzCj2Z5waDR1qhnV1F
iv47ukdaHD+qRlBrNmP+lpPEm4rM+igqOcEqsVZStp+uZE7qIxdyzGJbOzq7BULlHRKiLat/Yjn1
rGccbmP2TFbWyZ0DoqTzXuPUI7YyexS+uZ5UD2erQzXvs+ztq/i94vpZ2FSQthcpPLzZuQmRHyJS
5YHTnplC5JsiNF7MiFUzNE/c8u7F8GmCmlosuhAyiq6Pe5AMlJ+1XHUkOLIq7jrCATpaXwCeC+XG
4RZQXnACJBdFNycN35EtM3RnJuaQOb9sJ2Yf3EFYSCpqotYU2zp0UAXl1q9E68xD1dRIIlkgJNlw
6p32NQuiaukX6g91DAwM/FVmGFA7lRvF0sAHoLHQspzQa+C3paevNFl8tV6W4nEgICdNAaf3ql5i
o4EFAL36WDaULG69GiBLvFqBdfb1Ydun+YuejxdDd29ehBxLcyAJWR0rJwuZVWm9ehkScmlCnIO3
BS05Hj+QQkLLSckRNX0o6gB64sZ5Ifmwh9RhnQJCfPC358esZH9thO9mggHaXHVck4xfeLjUY5Qv
DHS0K5fJ+qq0yt+6RmS845EV02rGxUx7qNlUSWEF3hcuJ3/8UmSDcdAqljXooYbXEKcnFkpZPayk
qJbZQPuXW45c0zNU9zmwh4xd2pFi+Bk5+864L5tzG6ds4cb4pKlaf2+K9DuuqaP9jkRm8pLytTPP
f8LKbbayE2APGkw4pA+x6Kv19srF0ZyQzZxFUHTPU6RfGOse/oO6M9uRG0mz9KvMCzBhRiNp5E1f
+L6FR4THopBuCIUW7vvOp++PKvVAUk1Xoi5mMF0oJJCJVIaHO92W85/znXlU9gM20yeHacjWZT4M
DaPqDtVgGNuiT2AItJm/zWClAJ0z0y1Bh+zRForOW++jx4jiYdIUh1kmJS5O+1IPKQN0y3gK1MSO
ih1hR2oa5KvVNif8ePltdJxbOfj+tZxpqWBRfiJmqdYJ3lEEFcG1RIsHLmdsSt3EOLNhxCStaVuH
rfswqbo8TuiLqyI2OWwEMX8yKZ7RMQUu+G/RXLbbcZ2pbuDhnVFPpHpjWPUxasZDI4114X72fPSg
0X4lkH3H3XeXT8WtSbvHSDDt1dZ7hcYx4sR3BWGNUPXm1g6g0tBKe2pdNMrQ6RkG834r5zKWWXAP
UTc/xUo9uAyMr5GowW7ruFk3HrQKtyvONGt34EHFewfB/SzrMlk7XYL3QlQXAjNgfxE7953NsKqJ
WYRqfswqpxSL9VDPGyf1zG2jJm+XhcQJRsPehCaxLBkHbz7HGxQZwucJDWkcm+o3Auwry+noTAq9
mk6bLXIjwnHUnchaUJjUUZ7eTGhvjmfcG3H/VJd4fCTQmh2p2A5zX5juNX1Nac2+Dq70AfCKfcc4
apdQu7PCuxDcVJve1XCA2ENQ1Pt22Lcdfg5do8VMQXqHqOSYRvbEOakU2TtGXbUzouoBONe6j72Y
K0GJGNR2Z5dLnoxmDBnFTVse0sdk3qELDis2IOPQh5y/8ajujFx8cyfhnS3DfJCdV53dHnJOnlmH
mbqK8zwMHQnhYSAB5c0Xk3QvISTp7woJdJaY584DS7Z3RsFqWBcO8zmDa174LZpk/hwq8Y7bp9uW
BRPXBC/mrnXYbU07bV4NUqssX7ZzqCoonmOfehebQiLTzlOuo7m7tXqT3jQLS3ZT+clZcyjjouMf
guWYO/SILl0DBgqN8HnO36xWrMzKt662U9hXtfyl8mw0hzldO1Ql7zNlGCvfQzQM5lLvW9iU+L7F
8NCZEJQiS52k0eJHVe0O0j07UCYB4BvBtzKdb/wQZADcruSgivTGWf0axdcCWWKOg4+0QNRk7LR6
HRL8u2DVVu5YjV9pjl+3VnTu4tE+NrnLsB0+W+wrPBeeW2zHHM7OjwpdHF2PRGWjjWPQde9xyU+r
tD7FKNyNk8Q7zLPcxulrlkk38lu0ByG71xgnBoy17mZn88WYmG4Lx32hzGyJr1HE5CU8tqRXmSB0
R6a4OIapV962dfceQXCrB24b2qz4Ho0Cs3762oTDMXHa75gYyVTFDrvT15kYBDR1LvsTV5EIo2xK
GRnnbny5wQKtcVjwi4l1IZ7Nb2ESfsvG5WY2xqdSh8eu58TQyilcNYpGW78OPtSeNo/cX1amtZi4
OnBYrZybDVw1GsHydjhyzwQKNnZ3+DjKs5VSkCFj5KQe4s5acEzc5LNSV7c7OfMHRGZ/bTYlDQx2
8qW8k2NyV/VQH8zsk6jFrS3iL3zGJ8vHmtYbjbWJAvjTGkTP0CerBDrjDgpGwHAPpw/R0dw3L4YY
4LNwU0stXBBzQsV5GH7l0I0CnuMIcULqT0Jky9IkvN16H7WwX3z8grN2vozhdPFnv+UYDLYYrizk
SeqoMRTq7Fpoevm0rFnUNnrsnvLG5iaaBjdqT4ZjwGSS55gxMlVya5q75oOhp7MibbSqF2dM1yRn
9ljjOnj2F9Ot6RoaTgBhu/uaJqCJsobeG24YWuw7z9wvoKiDN9NdMoNUvVRGcS8i2DYlIsDBS7pX
nxH62OqQnDwfA6L9HbGmCaaexEY1BhMql+uE6zlI1rjz2tUoSc7kDsaGaDDWU6Lumame/DwF5MZJ
jSMv+5IYCOn6Z682PrthtXegN3M0cy9DfMFxBntX03dBYjU+mHHDSQbn4HPqDCsgwpHvPalGjPcx
yPOzZwmO9wPc0HZOP2nq1leh173puYQmJbO3Kexw9HGfXY8N000YJKfaRmoITcBmKbfefe6SYIUG
wES6jm6+6XwcOzu+QGRebsD9mRPyqXCGQ6QyjAFB9azDio/a7nkkg/3gcqFaBLPm4HmczkYmacbo
w+fiU5q79sAOtg1dfr5h+emaNO0mhAeJkuldeNnXIC++ezjfbPoZ18S1kf859OzKKfoiQOur7I5y
DHImXrwVKU3q8O4HE8b+4hVrCwbGodvvRx908ozXlaOQLking1NsC8dH5wRRlJt9+IgRl06YKXgU
2uzPubJxmUURuLPE9nY4HrONbREb72hjXWurm45TyBcytOP3UqUUhyFz0XmQkowOfOs2Q2O0cZrJ
IlpPWDLfk+55wiFwpGDiGd8HD7T/GRhSueYssjF6t/gUhYwcOKVgSD7lof3gcXW+TRl8hNbI6xfk
++NUNM8xvKV3s7Iv4Hvb7SB6ybawWLhbY3gYFPqELdI7Ce43LIQ4IREdO0u9USLkHdnl4q3fY6L3
Pe64bphTm1fQGs79hl6TJHozMpIbM9VFWQvoNrXgqJpsFYDhHsTwXc3+RtbtXidWTttZA8h3Cj+T
oV15vfNJVt4MQiqvERLB95gy2UNC2oU5FASVYiq1gMiuZkMwYnbRtmkGzUYDjxy9EDzw5ktBfI2Z
K2pPlxQ73P1QfbwwpfnBpXoI411nhpvcmba58heGlnkvNiIkJEwtcHFpEKl5etE+s+IZNe6p77Ex
WQHrEuPLeo0J2dyOvf81zzaq6cw9Z4XvxsBhTyAhuxa2vJ7tcu2fu0mc27q3EPJhZ7ll9DnssV1T
sMoYq8KVQZUwAeScKoDQR/qgVCUq8peMyot9ne4FAt5BhjgkmNpSGkFkpe2/EQ18nj3M2JKRMDHe
rce19czDMq0a94ABdlzBt9q5df3qyfYSkPff4MncDFwokzEjR1eMJS5t0NBZfifiBpB3aif7yJYf
IPXDbPc/tt8NX32sC8DFro39NiycxwisCPeXXR4Zn8wIs2olpuWuXRH954JU+e6PAe4LeTiG818y
C3gdsM71BL5lmzLg6K9GyxsZMM5Oi4aOkQbQN+bT18GeTnHdHRQUAi5yuc1AhxC2irqj0fYvIuqs
XTZ2n6k8pN4NZa4tGsJxjtoMxNtdBXoapMEvEYOHfzRu/a+8yx6KKG+XGuyF0/pLERcl3uBlPVs7
1MN59Hotrv5fSrMRequMz2lmDts028kMiSWOpPXJrYweQxZK6eWmrz0mk8LYOwlELdUXH3xMXE4L
dfpvXg7Anj9ejhZwj7Efu442pVpe7i8vx4xkMfs6GfeFhSoGPOR+GAoKiue+3QbI8mA0EyqZOPJT
bPPJIg9eVm6xNxrnmwZAv0nzko+OOGft80iacvM3r2/B6/z+dukl2gDGh7SFx17w++srbRsZPSPk
RxEUEVONDYi2ovxAzI8eLjovdiFq38op44eW6UMylc3bpN/NGPaW29MQQJPINh8AcDohT+SPV/cz
vPLz0yTN8ke45de//Y/nArp89iPw8r8DML//if+4i77URVN8b//8t/5/TM3wXP7L1MxDB0Dy/beg
zT/+yD9SMxoiMn4ZCrgUbm3zBxH5Hxhlrf5yidJ6LoKZJlmzwJp+dtYDa7KlqS1XS9I2Uku+FD9T
M6b3F9QCpAhb8Z0hiGP+O6kZLYFF/fY8CW07vCwsoZbN///srAexnzgRAYy9j+AFG1dQThm4yn8I
an84AmdythFQyIccO+Rp6lkB6c1Rd5mklZa4A0QWuxf5cx2O3I5IPPhAOCogijoFEBz40QGIoHFw
8RruuzIBdCaFjbmrNh4cYgb0CdXhe5s2UE/R0HF8qJlMnhzi/cg054S9u3gIjWi8+lT/DAiAXfMe
RpE6MOZ3d3OdA5cMIx+LX+N9Kh0reGVQH+7JAIZI367wDqqzvF0lwdvPVgblyWsg5kP7qb9OrpFt
XWsMQQ4SSjzFcmJ40lTx8wATd1uE9qhWTVPgjmAmCHhpGOc7I3Hyc4Fee4u6QnGtHbBcFrRFHac0
LF7MRNJspaZ0Y5gYJii+LKiJYuxcL7MZjDJ9E2DuHdO7zJYI67zMeVWX8s0wdbnL0PS3dCxMyDmV
feRgwKgaE01CbyZpmbEhujnUAT3aQYE3YGS/9RuFXaWpp2sVId5yKQnsJwtH9Z0sKY5OBVPipnOq
N7rsfU5sU/nFmf3vxJetz0PYfaLBN6tpRmN7rcrMpWHGjZMHUkDeG8PQkkYQgpRiCYl23Zx+dU1g
TiaPwWsD6AJ7jZfcV7IyHvK5dFG8LA7oJeabPd6PZaoAHvvaJva4bxL8QZ1vgc4glo2ZRnA7jGtM
H2FOuptD6ohvWTaXumnxS7sWg3rS79uoMNFtgLCG28wouVRA4cseAlK519Af0bYrq5o/0MnhkiYp
qg9GB6djbiuigZwmsJZIUI5tywg/k8R9q4J/lc5xoh9l21t4dJq5QaKsvF0toQwMqAfHQJAGSK0W
Kbczh10UsR01U62foSP3O0xj6WfC9VwCm6UGA7UF7BFXnac5N4z1OOElNyacHKXhLu3N2hQHQexy
TzFdeoOQMN/L0qJwZcjrUyich6oIT0D3xdXG17uBQUS6xDf1c4n6urfTAqArjA4k5Lg6YQypPyfR
OPUwc2b30ajG8FMfZoK1nw4fgFLOw+wnuLONmmJjUi3nMgICgUMhUbtKM+Avg9hdZSnpJkYC8YmQ
Ms22tFfz/fRN4M+EsQxcauW6Ikh9i5HoqSm3zJ2Zy2xTTLk8C6rHT1mYzAd/bpmzkLbJ78qYsC67
s7fDo+uSoMNooPjdqTHBzm01NpwDmDU7niJQhXLiSBH3yFIrb9B4mAHs2VsuJOZ+dsf8wgHfeaOQ
2MMONaf7zkmSR+YB3QaeVQi/NaCHqLQJrtS8+TBEuMvpOubG43TeaQFAYOqdLUaK8C+eMkubu9bz
4YuKGHAU/dwfFEDcTTIpRBFv6E+iwn2cp4OLPGIhFDUE/gEGDcz+nKrE74/EvCrEzJsB9SwsIW+E
Pib2KS238C/Ap3nIJZ/9TKUHTQA64cgcuPcp6Jh9ZkzlKXHS4ghvWN0Pwu+BVMJlXGac0Fhm5lhv
NabmbRVayVPKIgfd2kfR9zOm1ma+zBTayV43kYz2nEGc71CWGtopB31dOAD3vap8jrt5vNBq8tJZ
q9FmSD+3+f08oMSSanAvjUZvTPg6naKCr4OXJ+aTLaF4jFjgGSLO/bd5KASFDDh2mTwC0TT7wfmc
xorpYU6xzW1qwg6EUZtQOKqx73cM5ds1YHX71rZNc9ejjq2qOv4s5Hjqc6TeyUBntlPf4B7ZhBco
4Sh20OOOBTivjTl50WtS1hY0C+EqoMEyOkw0lNhr2fdo2RlJibdx1ktO3QFB1lX1Axmx9htkCMy1
je0QFJ4b7xbNY3Dshni+Mlhv9yDRmDC5k/5Acto36AXs7WUhzbk7MkK71AWOn9QPOSZro42SRwVS
9FK63/IBrl5GydaLYbnNfTUmLhWOiBV2W7v5vh9gslKBuIT5Q2MqnvBzu8wBi+6JuhC/hMA6VouM
0c/PohNMU6YwD+EZ9mkI9TnHIjSkEZiXCphHCYvwru4hga3wu5F87JwYBhmPacGReNuZbrUVfOs2
MxOCTTfUlArR8n6xK2k9+U6dfA27MlMXPw+IJGE+yM81T8JBk1ACoU8U9sB4wx1XtDkSNowqqz9h
ykKrbJLioST5vks9/hmsouDQQUSvNpVFm+0qHxz9TteneQm1kPhtrYxaLFbGjPtfLFDVpNja+UjA
YxzsK/zFahdRlLBLlFnc98zOd8KISEKRVQ8+SRmTg4Rw2F1LK2R2G3byNfcrSm5Rc98VeObLNDcd
36aekDmXhfzI2fqqrPCKlSQ6G2NjbOi7VYdqbsTjULvTk6fCYW9JbTx0LkDnEXbOueuhHlZpd+fE
TQHAHldV5zX+m05tjLhEaekeAmDBw+gfvNDRV5pmnEOQFe2Lh7n9lQ+iOiWmX9CV0301OYTvLerL
dtYswrMKW+PmtejKac3Mi5t22G2iMbRJ2Vkz8UJn0UMn120+1abdvqWQpaEHcBji+TGrz9qKgdTY
FACsKQqKWHW86cSBwt+iQamHYaJuFilXUmoemP4Nv5d/lF4xXNrcd85+YJQPRtqkO9Xm3YcybGnD
idz6I4akCpFS+VhAnYoitApmURJNtPWmBOWGwDN2TlpRnp1PYfUoAhPdn1MFc/hgetSob3eFrSNI
88xCOTmpL/QkxHvEWPPqt9TM5EL6dwmkjScB+Z/wEYadG1A94GMBjgAT0hoPiAH6BadzgqEGd+st
Ex1xFiNPFhJuVG6tkMBIgaPotbBs7wOnjeARN7PYk+6UB6fwmHY0ZbzvsOttcCwW75mXOUyHku4G
CnhGPc8IyHaA53xps25Lbn9JFadPxTBSu+GSzYCXYOXYcNJoG0gLVDvTTUxD6ESxtSt1LA5QtILn
LvStgwFk8gogy187THP5gAf7ORO23jKyoDZLhGG58i0zYEcgzlUCtttJI5HvwsjCU0CO6zbMsHbn
xiwfSekNL4Cr2hfDHNq7DB3zVQdut/WGeDyGEzPvfGz6syui4TN2OeDfIC/oLPejunsSdTzcwo79
l8hAyoyB8DjvVJyeUiWB/7daqos91Ml3UtYWFYoSO1rcdJva6TEf1I6wdx64EHZUIe7xRPcnAB+c
WJu4KInBBd0nLyJig6N1PKRNM25kFBkfDF33b63wcQAztAkuOLlZ53KbkmRFaV0KGjD03kquwrfJ
VSweVE6Y2cotmxAnQUChQ5X6zgvMtuiYJ2LcWCD9VjAk57cSHA4IE5CMR7+HRmT5TXNl8gR+BNjb
uZxdeUZep72a9OW+6rT6EJgp/ZmwNdmbi7i68p+wt7OvPFbnQZSHmLtVAvJFBKdo7BjoVJzP0x38
LABDwApjnIsRzskMsTtZ4QEBDNdH9XjVRe9eZpTWJxVKn/7hfGYcEuoR1S6sRvyBHAyZZNhZmx1r
q3dhqjEoWFl5zqAD7y8ojnCBWsMrWgHFDzaxMc6HfOAsic8GctVaGt7bKOfiJeFuhXqVOx0Kj2Nj
tSaSQT1CBYIkZ+twMswCcDGdW53jYc6CUB6RW9V9I4b80JVq/MZzSCVXyZzp8xCn+l21MyGFTnpn
v5Lg60x/eBw4csZrgbywKR0jOPRdlD3ZEWwRYi1Ry3EqdYDrNcW4dQgEn0SoMkAEVHNLUD6fobvU
l6GR1WmCqn8TkGvBj2DtesXUEDyLyA6g44U0TUgWJEhfLP/UBBc7xPXmXEjp3EWN6j7FhdFsTBAi
RJBlvKX/pXEhOfbJifN7vbO5Lt6XnemT7isa5xF8mPNaVDnRrzgMH/+vqA77b8X1c/at+R8gOkhc
MDA0/ntUx+VzAqrj6/DtW/mr8vDzz/1UHtRfWgrHttmp/quL6afyIP/SnKcdx0RZ0JA0EJl+Kg/S
XFAeqF/oAQ58OReIxk/lwf0LKUJ6HmYOFAlX2/+O8GDSEfWb7uCw0Nv8CF4EwX1P/CH7RbAzRnh8
wbaziPFGOmrIKjAUhoW7VkWnjhzbeFqqJl7b3FE3wIXpP6SFel1lFiKXHk2wATAwmUXLSzPTW5xY
3lmaDMsUeKeNN3jenewK8TcKnLVgRH5T4Cz0Gr2gRsDZYS9DtvlVIcz8IhRczI0NyW1G2OljMXxu
/E5cB1d/MKoStOZkuluqz9wtPkysAhUeMKZUdAlzHDjPLX0mpHzOWkMNzVz/hKG9uq/Rb4913SHE
uMneKUNvmwTQ7Nw56VaRtwvYFldGUHQfiWfSmrzWU2+/aFfnJB3sO8PARSXLliEVJ+WtE9TRxe7u
43mYPrE6kHdqnUf8vNnJhEt/+eXh+yn7/Srimv+EXrEcjR/rhyyp+UT/UCUJPQLn0hzT0pJmqXTp
GuX4fj9jySaglR7RT070WkSI1jApME8CNc2oGOjWlcNIo8MD9hRY/kcrRC9AhxI70sK8o1781lkc
5vphyHd235Nu5YrcsLH7Y/PGiZwTd5S+WlE3na0+PfzrX0v+80PqwFjXApMeOhzO698/6p6bXKXt
YRk4PJeDG7Gd050xEOw5znabnpuI6Z8Q+iznlKwtXTroL9SB/83L+CeJ3MJvoUxuXMIyXVcsGt4v
mrSNPWJohR1ubTv4ogp6BTE5TRwYTOw3Ozo/uURxED+GZnUYcv+5D5OtBjZ0R+xM/o1A/kMA//Xx
R3R0gfVwsPD40KHN//5itM/ZLx6g44ZBd/cjZzgUhDFd2oicSN2NXOdX7TAf22qYNjXQinP/dR4b
/37smCzbDUDPyQ2n9ags7xoUYLxtil4O5kz41S3FaxjWw9FW+uNsFLSdldU333LDgxzS8K5q5+Y+
ncgqOnCnoli92NOw9WCYb6Z4TK7/+n3/P/2qnkX+iuyTyf/0H6j7yWCemIySXxV/ENPvsL3venNd
DX52rUvqwFr9XspGMjUz363w3ie1y4kzv8Sc36ZSELEJvGKnc1miaSYBwxcqyiqvZ57lOvkNIzLc
iAXQHfQUsBQN7D9SsPGxZPdfgSl9L5JanDiTYmTOsqsM6vUYtSQJtCie/vUvay5f0d8/VwYL0BEF
HQHaUj+WvV8esr5GTOMu5G3KLEkuEP5rkHQtHL1a3yyu8SzIzS7xneeenvfUBRQcI0YYmVpjC4zo
v3Q1N43sawbweG27ivC8Q1AIV+knLNvt33012Q7/fLlS2xb1f57kr9Yfj2EWkQqpg5RMUsf3E/ib
vLT4lzFEQHesOaQvFZ4FgUeSj/5FYXoCbNtfQNXkdznbzQOnWpuWTWMDaKU9gKTo+qjb/es39Z8W
EO2wU1pKq0X5l/afuxxRkT40lQPyQNLDU1TWu55t2KVZ59wPCzxU6ZOoiwtp3PzU1TzZti+zf/8r
q1G60dr0Mksw/xyxGSCttBPj9LCN1j1PiqNbU5bzZlTutI1iIh8mcdOLmdXkOex4P1Aad5pL5sLT
okuAmBS4lFZ+MnVvpo4/pNAjzL44mUbzubXhuo0DRoHF1/Qptr1jyRd9DwJPnQw/3cCAbz5YBefI
wn9JURk+pj20I+IW89bTdMf+zVu+bL9/PMeuQ/3Fj2OKsJ0/tud2jLhI1ehCvIrvUs0toYkWSDXQ
I3Jy3NRbWlxPffskq0Lc8nloDu0UyG2ZQRcv0nxtLhHdf/2izH96UZD3bU18iKYQ01RieZp/+XIN
Mio80vcYGTFZiGz7Y92syYGRQu/X8UDZdTBWlIOFlnULS+OpFAR0DXSqfunkwe1J1e4KAaA51UBR
PuQBphsO+5zwxgsrLVbjHmar2fbdjZqev3n5P8hpv72n2PCXnXBZHxyX/fD3l+/nOe5J6KZblr9q
bXnCOHf0Xk4eRuiYDO/JROPcthXuudAEWAMST9NLBvM1N+bt37yXf27KmrXDwVShPckU1FqYdr++
l7XlI0SYrQEuWrSHWeBszZl0pwtFA2s3Bp/yPotNh+IBKfAjWAEKQw5V2GIWHjTKeJVFIaEXMWhq
sMwgG8u7ASCitaiPQabwpbC9/HjV/88mo7+NWP8H3WR41JdT039/k3mKkiTKfr3E/PwjP6GDLoWy
HjhOm/fc0j+uKv+4xLjuX0I6LnNTR7IFiAVH+PMSY7p/ScWRTbCXmSbeTDbu/xqfLg059N94wra4
hVvq37nEKGs5Afz6xTCFRfks32iuBLZ03T++GL1WFAU05nSwCyExWshyVREUAIdNVfiyiVMg3m3U
4GPCs42L31X464kKrmqTcZiL5VTk0Rdjbsd723BvoVm8pW0ILkzGX4p+fitGsOioafnGCbjShNYN
afoLzqEXeywmZkuciBVZF+YeBdl+q9gVwfho9erGSIuULglwE8srtad3qVXfUQIP6KMFylJbIAul
nCg69OJ0xVqZrpnJVRsw5QXw9/BaAtC9TwX6vm+zovQDET49OxhBmrGBzaphxGSzueE6xPy0yRhF
ZjjFOAccoD1Pz7R+NPvK7pyNLsf65LANrxXtvPQemObzYDsEjDwJS5BL4jXH4rmKdEl5ngob0rkR
JRJzotbIFx8xEjGxtbwvGSgMvN/5syDUs870VF/c0fb3zN0+ErG7M0xqzbEF2kzwsKmqyk6Oviia
LSSAaJ9TREhYwz6owSb3+WOmYKELM8ptB+K6buZ/ix2GpB2G781gNl8mt2a1i8VDkC+9gFk+nRtj
9EjlmXCVKCblXtZ9T2T+JW1y1nV2yWsTRggo3FqH0Mh2tq9QK3ud3I2OOGdE8EkFa7VB3X0aTP0q
8oR9lWzYA52dCcpsXG+FXOze9IBsOuErrLKqPeGG756aKOt3OqYOoQ8Xt2Ezf1GqrA8w5OkpJti/
iQqwdlL0ak8Qk5ojoy3uBuESB3N6++swpt61DDOLiT7BeTIoHSfXYKTRKJFbgwE7A8LsIxdvBZy+
tN/ygQcpDNW8TXuOJklQ4L3hpPLIL+Qh7BQhhJCZ92guGPX4zKTu+1w0z2nmdodkIP4Uiug5C+gU
oS8wfWJUa21kEThr6jGNW9DH4w58Fh2OCfe3IQjZUrou3099S1677/J7uuyeQvJm+7EMxhc7bIqt
pD0KggpwTG8Y68tcol4OzNsaL/dvkQwJnvvuRCuuxMyXC3E2AmsEvmtUV2Jf1UFNZvUUK2lsUBF5
OUFN0SlQ8bWbdg6z8jL+oN003+W6f65tsOQcLc+DARWtytybM1vfC3jmW8du4/t+chsih0O6QzF2
X9q8bTdt2RebGEfYhsOTwy0pkZciI8eCkHrLUG0foTDnjPGrKy01fLvLocVp7uM8s4fmEsz996QG
wO9R8nBg/tVuBj/kruG3el8t/tOGWf0Gg9dzXKj3ibKDNczA+ewWhv/CKL7+EHcwUlpB5pTlcdz7
Tk9/KO0GxwjA4TFopmpj0f24xs5rQJYMItoeGJas25YOXzcS3dn3LHqN+uldV+rd9x36SNLFseGT
ow8De7Eul+seRyeufQsH59TSx+BSeNljId5M2qk3Lm7kdd5ZdJN4yUiSGPiEksF08dhkRSJq+lIA
MbcZfg+bDM0DUfdyN6bRE+UO7WWG9rpvUErXSSjDLXQExhPQ+x/S3vO2dG9RB2IQpPAtIM6rKtZP
hRYBBMcQ2o5tjXuqsqYNTZYQGPM62QVuezUsMnvoMx8pI6yRgTmIz/gSd7krgRzqUcHpcTWsK250
QKhjGGQsbaMX0SXJpGRVdfR+dXyWuCqG8tx3Vg5Or4svo0cUgMXvPS6Jdoe6CDaWVTWbueVt9Bhh
rczMUzdEUf5zsCs3FtHFFckK7CWyeUyr+lzr+LOT6284zzi5clNbJa3RwIUZjnhljE0TjuOqUP2z
jUHmavhzc4TtV+6nCJjDL/vvwz92r1/FHGX/eRX8Y1fz/lBzmshwaiVGeai5Za1HMLVEnog1wt34
FJgM7sMCYkvJs7aNljLi0sBcCU5+hcH/60ij2nYo2B7aFtXeKUy1TxuYKnNhfAHhV66cObmw9OPn
bJx7T7EAmbIlPVBC6OtUjBcgnoCuRt5R4Gu12wm5DxrgBlprsLZzSixVcB3w4exMQnY7smHfjXkA
3QH1DjHx85ApTQwgMVZT2ttvQ1me0xrszzz3yc6cGKn3Vf1V4ImmTMcYD0Sn6g0dUfdJ0jurrHOt
HcMX9RLoHpd338ebYh6/jNwV+RzH+hAFitDBBDNLl/ldn/LVbYQCO2wYYI3mznoE5coVP64pHmoU
pp/BGDd4GU/Ck+Vh7Nvvs6J6lqgnUG8SN0FeniCEzzylc3JzK695BcAstrUfV0R1xFvvlF9iZrVX
u1fTJi1GAsqZyXB5bMM3i6au99no9ColWGkyRYXDF6JIXel+T3nXeNaSfurXVk3nU0QKD0oWFkFQ
5shnHPrjjTPbeL2ajko9eAObPjAyzgD+Rw4RO5xG27kgAtBStM6XlohFr4L4vlK6XQ+jAq/ix1vY
zzTOOR4TjzGhHhYoTJYLvi5om4cxgkkQY4jCMEs4fqCpY61bHAqB17W7IPEORt641Fx0Anp7aa89
hdc/n6ZxmxpU3Pm6Lu66XEOUlRX8BGF/Sxta6PkxPYnYdjwM0gG7qIt37ULGw5QwHotU9NdJWy+9
Yz3pwScEqfutqV3nFAP3Wg1t8NY2HutDa975rCyqds8VhcjYzttpW2AEXzVl4BIQo/+jDZi+Z9Ig
2hZp9QId3WGKmOL7J528gnNlLNbiFWYDvgUSNk7c0HUljaZfG4Px7C6AHDKUAKD84QUOBkUaSUbq
i+HSaFR0brMdQCfJN1ZXfPAEVOQJdxOTf3ULhozNw081keIiXvGQbaWGCpBoPmbmV5tm2XaCZQNK
lq1I+5zZYsMtD1qSFYdZ0W6jTn/n7x61178ScT0CVD6zCMKsY5dLJyveDU79hoPAes1Zi108FWe0
SGOtOsB2bqr1xqg1U/gK/BJTqfaQLBuqv2ytSJPU3/E770SMvD0slNYK5NLOdRkfxpKKeoD3l5D+
s0vlKPgVFV2HdIoVW8oOxhcYvhg2iHj58Ifup2Eet9Mg8705ZpcJWh/eG0Vi91ThhjkGCUAPkWfB
0xikzrpcThTZcragBnw+Bxw3NGkufLtFfeiWswjxZFS7iVQ+63AD+y3wMfIuRxfOFh55To4zxNWB
qzCBWwPgBK25HHsyL3HemlQvs+Ps4+I+JDDNMSlZDkz1cnSqGBDDgOM4FQTavRqDM3wt9FhuNSVi
zyK11z6H4V1flMnBKanGK4E54uzCMFXTiXMg4/EF4XvYwS0y+Ucc7lRtt09Md9sTFhi2IwlUYV6O
g//J3pnsyI2lWfpVCrln4JKX4yI3tHk2n12+IVxyifN0OfPp+6MyuyoiUVWNWvSigd44XBGSS2ZG
8v7DOd9BFFEzHEC9ZUxlcRcJKVqmsl4t4T6RMynXRpmgn8jJQ1+KTYEJcj17eb01l1JUUZO6TZ9c
qyDp/YR6FUPJL01D7ccNWKDKoahNlvKWcR5XJhXvuJS++A5+zIrGI5Hq2ocMpmYUG8wi2ObTK71G
mjUe7DL+sNv4lMQEziLUBAG2hKTwBGkjfPjxgjXUX0pVOyvbNssNToj0oM3U59x0bEKWmt2meJfS
/ZYmU7DLgXeeYSUOq/8rLfj/S8012zN2Af91c/38mcfZv10/v7q/NNj/+GP/bLDFH9KS6N0ND4MO
s0pGU//cEtp/sM+BBmAvHbknWfj97wZbl38w5EGwL6SHttm16L3/fUuIotjgT5nLkkyyOfmfdNhL
p/6XBpte3WAZKQ1mp8IQv9eIfxqcqRrfqz3aFBphdS/Ru3VErkunvqduvjItbWMawVEHK+bY1ani
gvQDQmjZuL0At+IYH2GRVrs/vYf/SYHE/pTX95d/FqMFZhHsSIka0Hmx/7IYGhFAJYNTZRt6fwiO
VgE4Dr+Pr0b9B8NJiOWN84By+KFmF9fH9JsTzMo11AS8SJrOpqMIvmorcXGateUhSI/1rE937EjF
DtK+TnhPdzSnJD+4+ZeegG3RzNY5NxWPT3K+skMRF3c0zzNCK0jwfUCTPPM3WWhwOW+osaQx4TMv
v0uZN2g+anNDdvmO3UKsGg+oXOGsLLh5EyvXPG2CKxB1alNp30vqEoha+kddz97ezIZ8YzLdW7fr
kZSeQzvbvMeoni8cO9+Ug4DSYsqNeXp6FFWM4GcJNsptr9xNdd88F9rEZC3mHAwNG1Y7ebqPDvvO
S1JrN68hO3eLlNLFj+TFMEg7lirR+L3qgQawvCIZ1yKHL6+aZWbeXnsvmK6pek0BmiOUCp3nxgM7
L4nTPRHLSpSIajbxkE4rqPn9Sgp1RzHToDwlFoJMVHsWx6H+VWIAGmSkHZzi6Jbio5q8k0UkzjaM
jSXMMrOOLWVS4MAO9gK1ySM14kvdkB3sgczTin3jGK99Nsudm7HSGcxn2iqMOpA9JqxHxzpfA6w7
uyaPWHCU2qbWP4NY6DvdVUcYNRxQw/dmELCjZPohjNy+Vy20avsndBFvZ7rmR2Ajf2kojKj92RHb
6aPXfTFrOoOk+j4ajbdSXbuIoqDPpiSFd52FtCyHdpB18zYpYbhCpLvrtJHI/GLfshkVw9aZy4ST
2hx037shGefHIEcjj0KTK5ps7RKbDI7Ib/ialTPBjB28DfmkRZy+lHnCFRibH6UDiVosqRNg31oE
mGPyFNblN8TlBDiNcC0cP3A77yHjA91mg8AG7vSviE0c0mUNLJ5ILq8xYG8fPpi7k9RiBCIUqS8j
j0R6k7VqEooWbkFCr6FrN3iaLxU7jF1LusK6qCHvjZ6G6rCQ+JvkiDbO8I7Ihiq/GfpT18XaSTJK
8jEINDuzNBHcNdl3rbvzAsJTjfR/0+CSx0xtYjFju1fbU7Eb5bQiB7deLLgBLj4uqBaYxaZMD4yu
jqow1QNkt2RrNlOO0UvXTjGabpzaGLo98xKFRn2zq2w1poCTl//Fg5UpWJ+QHMuD6BDBj0lgExa6
PHZDhcLXi4ZTAqwNAetVCxkizmb0qtjikvDnEdphQ+8fB0edXCnwPwQDC1+Km2s8NMEuEYTF5UZy
cTp5MwGhHaOsbyjaJvS9FbiKpAOrhPXqqtxfaGCDzVxDkK0L52qK7oKx2PUNuwVTEzr8CzX1nqfo
nkGGvxQRTwc8A+ogCAVaR7ENSI0rkfJhM+LweKol7Em9nxh2RN0DYV7Ng6lS2xcyeQO9XbxEej7g
ooInPefhkYClmEYAllyroTluEvsA0mn6cALsXF5ziEIIjlUf0SyC1m/IBvf70S63cgoqMCTByc6O
dj57q044BGZq0IDqMftFAu6wzYN3L80MIPZvKAL0U+H9qId0Ychm7sZrFavygFRsLe7vhBy+ZQZW
bnYDxS6N8dRCB9ladQqzd57fiE8FrRSaN8R587aJ8dWGpgtcqgP/JuzpNClGj6Ojn+PWVAfZgW4p
Qnnnn7YxVYQMPM28XQvBfNWG4bXxIiitBvJcA/LpJpTVcRyMrTuLp6odKGcH1awtVMnudMO9jIGi
JK9bRrnfaaN9nsSlL0uJfZFbNOr1djM7fElc9uWRQWBnXr1gopdKB9Nm3AeLeBJXYJlJs2Mnskdd
53ejbaVrsMS3lG0+skKYQ5VFhFPUTe922JHSNl/xuBAvmSa0bwAlEII206NWp2ql2kCtKi2bt/Vr
MnT91o7HV6ttx9VAqM0/Dr0mQI9ieDwG81kdCLBmLJRQTBsDYSy2UoQCWyUjT547tQVruNUfNPM1
IQllDCV33oiHE/budwkrwbZAFDvsB10doTID6Rvq38/SaxiV9PGwCwcTuat3kzP/lrHlBo1msH6R
67yTp/WKd/zi9OOmna1+wwiDbXtPGltT/bTF4H6TVXBy9XQbLEM/zyW4OULgQQok51YQQtUOG3tj
IexfAVwOtujAF8gU8iTNwKnv4dUNOkb8XLwhCX6hcaQ7wpzimN4Gcg7Mq+XLmJgFosPhhvLKZkiJ
rdNoXOdsW1HPkHj5tuXAbIWcTnXhDhcGhpxQcBvXsshH0myt6dx1dThsVdgIEjOgPfZY2oXll4Vj
PZtR8IOBtaSLi+yr2dYfU9+Mu9E2ifPjHhg8UZ0t3orzLXG1iiloSpJHNDEP/f1l+aUdlPVpS57D
0th37HoB/OqQp0jq9XtFDkjehiVTW2YbieDeAMnc8TYj8j7SDca7Kk5/UEM02xgg/IoYVtLVa44i
QidAF/VJS6/RdSf4718tGuqVZU3tNi6/1WAYjeyMV9S65N7w6elufmKchKSxx/s+cSl49NdsPEwY
qv2JH4pXH8PGMQyVC/gianyrMMdDP1oEE8XGeE7Cz3As7MNc9jht3bDaBaE1XPMezZOYu3Ovez9h
7L/0zoiNgMn36fd3oc13//HLYGRkYfSasf79dk2pg1JLxtBnVXzruUbPwC2MM69vXof9R1UbyWri
erkGpIBtkCYxfrFrE4AlG1JdFkhFJ0Bl+O6B1Tn9uVbh2o4qwihkaWzHsY1XhKV1m7YEOt4TqXUf
4xouSrGX4Rw+ml3yqqGLOWp6utYIiJZRZOKc8ATtV6MvynLASITfYMGLqC684BA3zcFpo+gCOQ0e
ubXMZPNVqBnBpbKaAFzScJlB1p3sunZucI6IBtSjg6vE1aNuvaTsPS5Ac8NV1WrEN/WsldRktYQZ
xgayYA5qEPtuxtWNxekZP+Amz5v6QpxNum5hne/xCbK6Yk5vMnxAZLrFVbQPgDhiuCYnsqZYhVMG
XwWPyLDtw37bT/nDUOubW26ZvR8DEfSFWtputk7ZEEL85TfbhI3kTa4R8+SS0M1zBAYc4FKd+G/H
AbKTctdZDRWnTRwQc1VWW6LG1TSq4SnpW6RhHomQXZyVm3j0ptWgg3ypMZ2lEK2nbt/zfNrUrfnA
+j6/8PYTwdmmHJbK+3C1OTmwVciPTPe9dUgh6kJvpxA96+aS8j6nw2nM45btHOHdnLXIhzGtIyoP
1kzefdgz47Xpy5n0R4ptNOhMtdhVHDup7TSHkdzspCF7kBce34feW9BIjiS8u5no9pl8rQPnK4Q0
yP4JIORcH4gytUkmsbIPLj3KS+xJ5M1mByAyIF4JzeiH9GlM1b5MyggfNywvK9W/5oj3LOIYfuwz
nkPx9Gql4qF3a+OWae6BQ4Szd7Je22pgDdCizCAtudzFsPiifBQ72KMH1dQc1QMgSMtDMM5/pkOI
wfyyWKE6Mk9XBBYd9zQ8vTNEyl1e2kyFLV/3qJdMUmUVKZZGvi7SD2KAVs5gHtVorTRp+o3dnpQq
8K0Xe6XeS3BKqxiMwzMG8uMwMHY3VZXvufwPuRlOO8LPQeUI1zlCL1h3Ye2XwwQsbgnjMUo3YTFD
MkFRxAfbBXdKgEJ87EhQ8KOFy0SV9tJXGZsyl3qX6BQklaWpfUho+5m5Ilm1eW2MCGlfnutoB+pN
lMz5jy6OiB01jpJ/6RNxrtY+DXQIv3lTfejgCmrN4AartN6fe9d4NIzgk2As9ithcEu6rjzgainY
bZFXX9dMx0gTAOsTtl8C4rrOjwvCPNznC/lEa2fvrg8K6KbmQlewXdM3rGA6zXqMCM3IhG+NpFqW
eZ5cRKMC4tN12kOHGZId5yfRuttKxOoISt/Z9xTZvscM7iEH2BEG4dGgeYMlnY3sluPhyjebcCqN
BythH9sZ1vn3rxyazwej4ZgGKXiP61+sLforD/kwmlvoYk26LYNwXCVTyAptMuJzVBQ+mZugPgc3
ONV6Fh7ckORKilVCiE3y97x91nesOQDyrzGDpdes61GLUZGmHb/bKoZXkxWL77it2GVwsxISId5p
g2/cqdgW4+LXMGO7JVwu4nHZU6Boxb1oCbjhnprnIISEljcPqlVUDBYbqtB771nJ3KXjvYAmCze6
rVU8zpLfaEgaWs6hzegCkRULIlzUQbDmc4VtCun/NmnyS4PFs0sQmTjcklzrhIJAXriklX6TgMY3
ChUUyxuHgBrNOM54gyFWgzOtJgjSGlhbxJEaJKoOISzpI0eHMuOYHnGqLI21G9yAuOk8IibS0FTc
vFTyaKQCE6vxALckO8rc8Q2wqQyIOQKNlJ2RMKrlELCHZ2OLJ8X8bEtF/C0BaeUcq4cM3+2qV7Dn
MGxsuso6Q4sb3vq5S9bu1Ko7DxfIEYXxxCltv0faxs3F8K2jStwXsZy4SmsDJaY74goXxmVy501Q
yX41lBUzmJarPSggFCO/xu16aOKs3w9Onm2IHpnWJaOEwGVr1vAZIRqtD14FvLEKNhH18qUYjDVy
V3rOhM4Dp3R+cmhOJohRbXfXCba95yTgHJh4U41mjJArw95Rz25nS9oPIjfZ05sZm9Uqekj0mBPB
rEDysHexc3BPxJ7a71NwCQPP/TYiiduZcTBuKwnVRI9184Dbd2RJZMzrthjbPZP9I56L+s4YBd7i
MOqbRqP26VzghU7NnnsJ/B3gCmswKZgJOYdeNs1OV3pCHBD9VjLSJsQh7WZJob4cN6TEuDxwNglx
I/tmohX2ivGhdZfNfGZHJ5VnSMXJzYBUBy0NBcyxHT5dQqRX0pPpwavLfQq1FfBfqo6Vsn7WLItP
msdEqVdnS0CBHdEcHGOr1zm0a/MuvSzc86kgnx/tHRpTkoaS7DWO9WnXOt13Tsr5LjSK/xIyS6Wy
77Bjm4ORFcyHRvcz8FR3hEeLly61tnXsTDdRFnINp8fcl9W3NnJGGOh5vGfhEmIpFLjSqx5YvO6+
GAABD0M5VDcrsKtbQIjvOiGUIxA80asINJQq4D/BhmciVFf2dQlD8QeOiccsCbV1ZYTWnRyq3ld6
f4TnKc9uwbSJh0rKwQH9Y/GSrMhSP4TW1H8IDIgx2xuKcpB1QzqwNAmhVrskMfXpzGm1rL7ssomO
cUNXk2YQVeVcXhszfky9qnhmZMce1xzoImqjeC6y1xI4/tI65adrFBX1s12CoMYch/ERflrH4oXh
P0Yok4IAZbBBEAOvofT6b7HLABy02q7AE85hpf1mimrDGeOMsU9Ne9kMCxy4JF34wwyJ3cojxBHR
99mirCGXZnjJTfd7PfVbACTldkitFAAhcZvoJU1k3gEfZmnBl4/sieSByj7o44yTVte+O1P6aQ+V
fBgCDeKftoG+XO9NmI1+oib3WjKGJ3K0e5uhyCRj/q7Kud7IuP9BEqLYjvRMdxg/07p2TSI9NBat
nIYhVoP0B0EZ3XPVNu8ExDzbFEfvEpQkjq+0OQAy+l4hGuEpzU42YNe4zdKxJ9iE/T6ZJxuHVeul
b7mS4+qzU8b40KTA/GDlrGKaLXBc3oNi7c67ytXbxekpV4B7x7o4ddXMneZBD+55tixUxbUx443v
tTk8GGArURjK4pZEkLQz50NMObGqcTtjltT3Rmyw8bHrbBtHjUG9WaU7ox35rgoQmGR7SQLkI2YD
ZtugDbKIXW6rjkVtPblmYh5zjVVmjDjHke3wPCPVmRoWk2bcJRcbTpzb1BaDL4eYWJYgvjZ1P8dx
mu5z3l88NteRMOR1hv+TgfQiNxSG5ZjNP0TaTo+dtUG9AspJw9wVS9amjDhdRe6omakVsUz9wcrH
eE2ArbPtTIALWZr8yO2mpwzqX1WBVjdwCxZHcZL4woi4GDKgjjPyzWtL0Iiym8c6ik5g1aUPdLfe
QzDAqpYrAcJsAjtqyOaBMMfmwRHxGZW7CXOfnvvNG5v9lGHhgGuuWIXz/Nb1Q2cVW1dWMDjS0S84
5Lil6+6IrXUbq2ovanu4TcsX8JQdDFyGHwK7NUNDItCb5JDB88xa80uxDQa96oArcjNfhULbJ2SC
MmH5pcFP82HRVoeKdMTJ1L8wRibr3moQEW9yY25XLiLeRd9NSntGopyLYM0G8cSDEDIDMYDJDrCD
3SOmFq+IwMJTB2oV8BPWVzf4rmsgDOZ83acbGwBsn0zE8yU8BO0obYnmBB8omD2WRFFWJk3rPFWA
zXVOSlbqBYNHLJt+MiWvdhIRVWeYlIJO6DcTe7cRx2yZ6Wuz6jNE8yqBAtQAwuw+RtPIdsykPptF
4BebKz1z+q1l2SRrwvdj8IWXYUlBa/ZjBRvQS++exeQ2LNnhM9QdRvdNA3K/qiLoCuWirNBCg9V9
pTaDcajKjvpPWwW2+JxzgW/Z/ITVsItrbwmb9y5CQpWIeyi1KuP10AYckhR3PWtKAlIWRWLv/qJs
mTCu71gEqU3S9LtSwrswslcw7kh16lfLfiPLI1th2xgphWUHMRQ5T630T02UGdx4ecITwQxhzrSz
W5dbVfcE/qR0JplTNIdRpBPeJeY+wFcvLUwtPnyeeQoEOTO6dGNoIT+vme91wSccjsQ6ifQTx+fg
w2lgYaob5b7l2n0Ueg1CFfhs9aG4dlZzPhMDUecb6ZD+QkrJrlYQy3WNmaXLuxRZ5SviOUpl/Z5b
WQ/FfxW6TMSC3NH2m6ZxMQfkqz6+2RkYPxJ+eRRcrcWi5HlpvUahmGTGXgrSyjVGspvOoR8IoQig
92MIaUagKJhrR8FEUhhY35Tlfwl2wtcgivmZdTMa/WjM0b6wwgZFFo6cHgsnIDtCkD1ONkt3MH27
QOKzYDjT3AMNS6xww5P/EsYVnuCyY1dqsAZp4NVONJVHTh5k+V2+IqSGhw9xD1YDGtRl4l000WMX
uM2mrRJ7nbqutmrnD9sdkS546AK/s6XwsbEToPOliNYMhulXnbh7y0gku408O/3+UiAGO0yUQEw9
tHMZMVWWxMAkVv1oWco68Arhh8TR0UMPVOVtw+Aa9E1dtu9pHn4VFP+UyzqSTwCjnoA8YObqzMzz
SSrOfKm/29MIxpkepMgr56bH4rvXKZAiSfuWJrbzsHyDNLv7poyXosoGFvGzu3Yd72escmNry7Ba
0/cyrsDEQ0Y3DaseT+bKCxB05Hpy0caxgIvfO5d6MD4Vfcla1/t8I4awfpE5GKK5Qull9dVBzuoj
wwrko6BoVkZqCpRthU00HJAtvA9br3eMo9cmJRsBBZc3DpaIkgRffWDx/GfIzCgAnu0xz6bLUIck
PKA0PzLFC0+/f9lWu7YjODOp25PtDh6VeUUmtV3kmy7tL20EIHuWuXckUDNNPQLHB3HPiojpv6rT
TVnY8lncPXOOLzVhNJeKz4/naJz+MkjO2hfE0xFopy61N4YY4PXxMMTFgxhE8xRnS4LcazHrgoCg
VWK686qcu+E4s+Bdh3Ff7NGu8EAe3PkMkn2v9bq+134OnawuI9adKCf8jPMVv4xOGYNgHvtW5DjX
YBjR0Q/mJQiIc9K89Np0pyFuFNJe+lG4EjyrYm/YTHwyV7fWQAq24DiK1FkRo2A8CwH5l4F6YLTm
hSBWnZei8eAk0xk+8BjCdUzsvXBh3NNTl8eqw5nP9lA75xaPoSxdEOhjepPxnKyZduQvzC+nMNhA
O8hfDJsbhNsIVap9iBjU+BW3k5YY7UGm8pAJWfDJM73SJp3gNEJ7oKCzkKg0D/OAKJ9bs2uh9KLg
RFiWPLf2cLYL2/g2GO177yI6jZIm3tkZRCmAjONGKRjwgaENO6GD4Ajj2dt6FKZrBaAny+CCL+FX
TsyDht/6KLpxvjcR1Fb0Q5f3kryyuqlIcRTZtOoUP4Gz3nx2DUo6KOC+LchucbrhGaTOO2nYw2bO
s3Kb4u7GQQuTIkJ+SE2SnxZhnC8GngmFSXxKpkAVayN5wmNS1DsyOlBhgVPXk9xZNoMclVKi3HIL
cg8FudxzhkOnxGDSzvpwx3zyFAPxoLUGUKlGcW61NoQlYskH6NnTVqEOXRG1CW8kb2+DblGEVOZ7
T+qYHsX9E/q/5AVtKuPTYrGOLPvwRHnrJIDmpY8e854elATjZIKFAqJSSHHQIJesKzGjdpqw7uBP
K1Yklil/RvSzNsvcuJHB8RkEsXnrmja6KgEAr9bagxe4N6M1nIuTrgWQIAJGwISQR3EYvBgkLkQN
yCTSWw3V5JKmFq3McHh0Z6If9SjTmKGH5CiNxTarSVNxag7+cR76BxIurwAWGkISR+8lLmt/jCAJ
2HpLRLIl+0thp5ei0BnYFJw83nKbMLgYV12LHEeNkUn8V8LWqRHPPdTujBh2zVXRCYZX40GFUNo2
SzrO2Zxaqm0+eASNW7cy5LlBxHbQ8tgmf9HZIWEsjqIwxKXO2nJTmKLw3dnTT7lmVQeE3K3PxLVi
yUy/HCHeOom6h0tPt93Ac5tFaPJ5NunVINcjExnBVFPrXsaoscnPaao9Gznt6ArlojRv3oxWN34y
8KR2JCzWq4TDvCvP6bY6c61AvnwQ2frVlNGSKA4jwSEj6hZWwRM3zXRow2m42vXsnpMlktFM+zeR
pYuAktFuKComnZhC79mYbgk3rI9BnX3rM/BeuaV2ZFcTLzGyR5I966ailOEbyxRqHylXsxHHZxf+
U2KkzWPjMQjZwFpPNtCFxWrWgLySiY1oup/OyjBhGnVK7VXoXCIRWce8r60j3c+O/MngiFuTDdhM
VPs8fbJUZxwoy2nH5IYmBwBnCwnEZ69H1TkkT6aq7X1ucYlNMKopaSXkCLUlFUrf6Hjb16WIi29s
30ciCAmmCNDvbpnEv3iplT+6BHjAryO4dqh2EjzNNhNQwNuivzihSB8n85IwFZ71W9q5r4EO/79b
pgPRbCT7VBT6tWUVJcvAWldkAZ26YKSKjILTyNq7guDP0HckrQONlT50zooYW/OlSspdjnPrTKXN
29SMJ+mxHkCRvsr6QZ0seC7vXY41pKrkC+YGee1mFpFZ7UCHb5iwdzaDrRyyr2oTnseYlk8lysGw
nRM2a9XB65HuzRX1fT103XV2ausU6t62G+FHpFPeEvKS1tsh4dM3s644kL21JKtnd3NS6i0jiaYg
2qJJ+keDKg8HqjhisJfQJDgNFPLAleWwIEmyLIcv5pX7aLa5fIjwvleSoaZHDKNsm/xK4NE+4+Wj
9QjCq2yrV4Zh1YOJM3Q10Q9C36gflEagi8v86LEkWoqQltbcmfCRt7r0Hgde1T4XESmOaUWEGQtR
PyBM8KyBcKqZTz0HZhuyknNuHNozkSF58+Zo8Q2vRDGIGxRp+NtV92yxgXbr+KWeW8R/c8zkbLjA
FKFFCtPyXCZIeeuZcGkRrCrWNwCjRHziHnRCs78D1Noalk177IZqC49tZxnpDMPfWSP+YUJXmNSt
ammh8Rn3urUjDocUByU4PitXbMJxh3jllDNBdGfCJDSSFnwjqmNEPRmMxVw/eizj/CYPx2MIaSfu
9DdjLJJ9EGjlGg8Gl4/sDN8ZwfBRzLEytcqSzdpTX3XgZKPnMiaALLU5UgJUJXuTyZNvJ0K78PoT
3r6APDocUBfjLSRJ5Ow2xbWMqBe7sbW2jSxpXEUIv6qBFgT36nGqEnHIpNcCSkpI+nbtb8mM0muS
hOTmDgJy6PCR31emtpGt689UeI8E0+sNRDKIFuEt44+lQ4k8GYMJeBp1GNAoreIiuwauDoYdegu6
AnPJPGXEyA4J42f80Wmec4iTWt5AKJjwvZx2C6TCvNgbabUucv5mIhu3jK9KzdP/yda4SMb+IcY/
fP39b47JoAFdL6sdYLiubpqo7f5sayyMru2y2Gw3RpB9SAoMQtPRHZTF2RvlFb3XU61X73AQDkUS
cJWYD/OkfVbA9AbBI53EiXklvP5R79iwUBT5QxV9d2dzb3bOdVF8OAFs+7rIf9HaoexA/Pvfy+L+
1ZG9vAB7sdzhvBUmqIK/voA0aIw8HTTExl5519gSYhxpj3GqaP+m10RPHkaLJNr//i8FQPKfvG+4
atHhCf5ey/sXKd7UzL0xzGbHUz94NQs0M1hq3ZWBWeLQeXazs4bum0YA9zmLGACmBqOH0jXCFw2Z
Ws7owe4vKjbuXdsW75ronxm3++S42NsRMfeq1y75EGI2Sue7U0h3nSdDu+lPg9HbrP9R7nR0Jejp
QvQfaG9o8nV2JYW1xhGXLEqGpMcYw7owa/rCH1CP4zpA4edRJ4JYdH7AGQr9OnYvQY2qKTH3QwhE
NcbOZnO2w1uSsr83iAtL/RNFzHEUoJEjWTzllnV1CvUeSRdXnHbMyKQjiaLLc8xDzrORxL+aIfwy
R+uaEIGA5/CTSLp7rKx7GvQPxKe/GL3x09TsW9XYz004v4Ir8ScvPxC4iavG057nCf9xGO5bEx34
2BB3KeWuCsU+GrHsjMUChHsJH4YClLmunqK8uNsZKq8h/UC9H3qJvWWtSVC6Jg99I7ZVmpm7WYCa
q0aXKJ7UNvYYbLptZBYmfoa0ZgscE2SXRgiIEkFCJfM6iZwKghw2nSx1QWUnZMoAK3NPRbrRNERJ
vy+q/2/WfZ6qn3//2+dXvuDl4TDFP9o/C4N1W8dbjRr4T/fg+rP9/LefRRu300JP+vvfnn9mn0X4
WXz+F3/yn7Ji/Q+M7jZgBpufZwiJi/ufsmLnD0NarkDTu9AI0Hj/h6zY+wMnr+HxHGQCKXDL/7us
WLf+cHHt4tZ2XZRulv0/khWjbv6XpwZYJKnbhsveAuIMf+dfH1Zx6sYNViOQ+uyT3l3kbbsuqcnB
UB477TZprDsEUgmXq7QWdvqsUbBC6lqXAyYFyk/QNRJLy9YsEdCHbdk+Q1TQtrU5jRx6Zu/o60Ur
0m4bnMian9AhE28Q1CE8d5I9SRYx8OCBxxDuyRln94DSAQ86G6kAvDuqhWsNgVKtgimXP0QbJANx
BqojCIBw0+9xlTbMKWyGSBzKqDAJjpS0NbBcldzlUy4enTwZ2Uz0MuvWGinL1XFinfo1uoxSaA3H
grVeY5cv2OlJWYAR2Dwlk1YdYjLfr23ZEVE1jZV4KyDqUXOnY+JbTpAKhiy0woOd9uc2tGv0HWbx
PIFAfRVxm4dwRak+fJePmBSQnIwk30pMfdwEBKgqn4xAgzacPe0X61N5ltqMXaAZgLD6dCLJW0up
PKwqYpaeDL5dlrxu6PlQ0IDYmyW6X99DrmQiPijTo5mimPK9qfWgoIcDEXJNnR4INg4eO2+oH2iw
x82QoGXx4XIW53w23YcQNcavyJP1lx7O9mV02FpiryRKvIUqtcWBSuFDUs7am5W9d2i7XqumROBB
3B9W6m7acwwWx1qQfkF3o26eZmk3PBdUcV4qNhnq0b3dMY81SaQ5GFqDi2tOxUc9z/MxMsPgXiIz
uEzklGz5PFjj9bmGG6Z1UFHoaj6oBNwhHL0Bww1YlWDAB2d4qnqpKPq3yO5LkhPwTRFi71GPe+g3
FrX1q64mRh60k4MLYIO8V5pljz1eV+HHrenvV15lxky5tLF4G2YvvjGUrR6cxFD1FknlvNFrqz4a
UeO96sJrPk0mXgRQSl26OwKa0OXabT9sZDjNl0arNb90NJQE6PT2etv29zCxFKRlWYB+cL34gO2x
wpxOOfVaJC7+tdyV+3zilKVQyE/4T7nCnSH+Jfqs2g6hJNTccwq2OaTaq1XXud7zgs9ZJW0s0AKH
cXhxsP9QNw8sWcw4eoDHb9MeyQrjVqusz2qsQ2M9tWH8OLouU3wdqdxOmH37hlYquXa2rpNvXVhX
gZrgzaiz6kA4OOaWMbO0fTOa1abp28heBZXVP1NJGS9d7gx7tPvT9yYs7LfMrdt0z5C1/Z6JEe3c
HLUh/vVAgUyxJP1xQY7B58KuGJZ3aCIsj3HZTRVNvo37CAe3THK5yL2SelenOYJ8Jic0lIS3kF1a
3KI0kc9Y/DC4Kst44p7p91PDaN+POmldStDMLPHRAS/pJWjK2VE22EyBBMBCxIO7o31rL4NeJR/2
xMZnFQkHL5EX9N0FVGrd+IP+v8g7j+a8kXRL/5W7mh0qkAASJmb3eUdvRHKDIGXggQSQsL9+HrDU
t1WKNtGLuRETs6kotUpk6yPMm+c95zlUA5Eaz6x8Rec2/tpQCSJTuKezITbPws+QFKGaiGnVGEI8
4u2klbKoGXkqmRrPXqaLOx8d/37ms156dXHpbw1zGn/YKeUKq1R2LGMlcQa6OYeiJWcwymmlDUUD
oM+Ne+SEQR1GMdSI1cEAz5eMZZlShcezJg40HhmSuXf9nOCz8ifDPZkoIqe6dLwfY6jVBqCvDTFA
12rLfgDXfaP7c0B8HaOgGCfUrlqQu8PClZ0NYtz2tpLdsG2BkB1z3M4s5VsPd0BJmGGGfbQdmrgm
7tYuFDaRl5d6AqVLaiBSxb6i8Gurc2N6mSAl/uhds7w34NFugOUu9vIOk59lUxoohqS/yZUWCDyJ
n5/7dFnPW6Nf/GjyCtNWLUtQbWmTnuxOBhyIfI0HuJEo4ZhQN3Rb8WFVsf/ZLxbEkC9tUmlsr7MT
qAAFdSwgTctB6KFH4nMpOuxhVtYeZ4JtyTGzWlXdUPxA8GQTFXPZPDu9sq78bKo/KtBPT6QS5IDj
1DLZxqXBHW9v2zvk8aBo+zC8HJG2B7lA77ObbPCM0m6loz4BaddX3qYwRHSOOMJgSMERPMAFUHge
eXPDcKjcYiI6Ttt3tjI6xz8nswy/VdypPY1ovXXfYoR01w0I/HSNB1tRSeT30ZdxyqKzS8/XS9yW
6ZMpJrHmAc9A3Ywt6WKj5um/pJ6H1GJ/YUQ1Z1svZ1ev0eNX8yTz7Qx4/N3zM/nBbeV9T1I/PBiU
c9ykmhULimtnXzo5ukcEPrLxHkuFVcsMwxvKH9zv9ZTqtyKW8Zn4Pw6HnMwnOLWATEGvGkVUh7Li
lXSc8rbJp2HPV0reSBhxI5It2PumlX4kOsVfrkg4Ey0f0vuEk4vCPOvgZF049qyg9ccQVtlzavdP
kT0WBq8nnxzpHLNYXIVdUILHbZ/AI8U7FGDvBrSaCT9vAhWSwUZb5Ukp7U3Rp+VLr938KS37/ANy
WHu1gNmOwUTeyeua9q7ocWasenrtRwIyI0FKaUpalLOxCXcTDzvqV514jcNzupKyboldVh7qo6XE
fJWhSn31piS8K/GGTKthqQHsBNvW1pucRxUn4hgGXfpepO4rzkCbB6n0l7xzm98PXhveFZ0FVHTZ
8ZaJE59si5Cj1YIOUb0OV245SRbWHd1ME61hd4wL/qUAh3Hp6fBhIiAi+ax6/BBKxWA+bLO4i6U1
FOu4Yjm0MlyXtX5Vaue15Cbb4d7039HInAEgUZm8GmTCrnKjrKgd7vrg4JVpvomctLvWjvBf6U0d
dq2Bs+OYCtSEdW0PztGO6NxezbjpT4EXQkI3K4e9gEEMSerI2jVBpS/AZTsixkZQnuwxm56LdnC+
OhwKH3UatfcGq/ajLcP5GwFkJOKwr8UlKqiWWpa6zZNbmQAPXUUlEKRW51R3Na6Lea5e4jKRb0GZ
Zyc+Amp2h9DZ+UIrdJUk0Mc8t5u7NoniuwWXu4Yg1mHYyqIXxzXbfZFQZd1E9C7nEj8IVNop3plt
2Q2L06U4oZuMm7CprT1NUOWLqPzmBcQ90amq6Y66qWMcbkFxajmbbVXksJahGrr5agTgczdOkme7
lKavfRmmPCArnumQs+iLn1z3Kk3thM8O4mucQCIhVEEnZFU1T2ZT19ddJvojn7R4YyttHDTNxzi/
TbqbapW/p37fYFES3j2lAS14x5LSCsRl+UFbNB4rSXqgg3+4QGrb7m5SVjJSuVyLKyoqjFXpVcZb
YIHF97TrcktOhKaSgDKpZTNafrjaF7cN8Zs1Gds2IQeSQFfP0MmRnkd1nvuCK8SHU3FULS4zfHPV
Q8/Z4WnO/O4us4b6yqpna42i6F3ZVjc/GxarPFcNwR4jZHqlZ59miqxLDhj7ox1dJOyJW4ay3q70
EbOPfq3Nqn+fe9GwyZjHm1AZQOrcyuP10hYzdkb2PowiNFa6EfzzgoUlaRl1KWffemsLO3xqipGO
aZNhAdOwwZM5LrA5jEEAqXuWY7MqhTFeKJDkx1YvATLPE9mprVR7P42Vvwub1P9qBhOqVkgRA1yE
0HsL3MWNbVD48qziHAAaxRzXkBvzFz8zpxsUdoH8YPqvbhnzNJdZKW4nqi9/yKapvmCEMYgcpWTU
Q21+HQ0gWqpveVQERdC8R1OY7Kl0E3cE0/mGIY2+vghHpqa6eTQzq3rP4QJtAXuKTWpq59Z0a2zD
JhIZ6tbsB095PRb0DfY4RqVrWFvDMjlS5Lxz74lYJkevtX7g0AlOUaEXYad0qODGSEhzuJ08N0kG
VsVsOzxilaMIWRMryGWoerhqefZMk1706KVTch+T24H+w1PkWMVgSVdOYbW3pOvVTT3JFJJ+VE2H
JrVY2tdF3d9HVU0MsJLmDEueYmatQnnfEdn6iNyU/XNhRwc40axKRO1frAiLN8n+9sk1DYDeRWys
DcoCnlhoGZsYAE/IiaZPjwObxdWEj+JYzjPP2bRvXprMNh8CK3TuKCLxdpgT7eemoUW+tEV37cM8
OY3Ubu0SaHrXVvSdk5EkIUDSnMTIYOEkEEtJMlby8hbROY1WZpbL27ZaSl/y2sLJ0Bc9YJ48qdYm
6v8L+xnelVYacDPaVB996eRSUcN17J9T8n07u/I5QNahQaAy7rM73LbR7RTa3lOb+YuVlzVgVbjT
zlSz2tM+nd+mDMIX4Yu3IYADIuDfnGUNPI6atRbBByQHUc1wHq4Ed/FGkm6/MT07PXqx1WGKAfXx
SvevATwUXFtnuuF1iKVzV/CEIHhUS48tGcihs4x9mW84pePV9JRXLFcql6EngTmseLWNh4pgCYOJ
g+9nnNOeSEbe+28irEPSr0p5GGa9OubN4I4Pqs3KD69ww51LLc/r/xWJ6f+hMDoaDyIKWfSfMtsi
HG0/daO77nsz3X8HOKs/i8Ci79V/8ps/1ad/r105PpxrVOl/nod/0vqdehwaDr/9pl797c/+t3pl
oglxErQADcpPIeq/1SvpYe9lHvmrdmWLPxzXI/hOhJ4FkbsUaf2NOef/wW/4buB7i6i1KF5/+xx+
ps3/rFTjc/n561/xPNJbtKm/bwroy4MEDIF3gdL6poeS9lftCqcRXmDbtfactlnieLSIzutgGOqj
S6fCS4tj7U7PNJRkXRt0HHeUBggN9HQfeNI8kaVL1q0EKmJafYJT0lZ7oiv5sZ5l8aLqmcajAdxE
SuqNoLKOyB4GMwQ0lspyPhpT4Wdr30vM+zGPWNO2ub4E8CcOadnxTR3afOH/2OzoUyI8K/TxdBOq
AtshU6lxI1VmXpl4YS6RbwkK/9JkE2AzeHA02+VWpzxnbBGsSwBg93FqB9/SwuV0zhPD3AkKjXYU
tLoP3pwkN5ly6z2fPSMDs5jHuWWYT42H2pTkOeZTUSIUyQiUhubdiGOrtrVYVdrE3Bn1U8bZBdQM
C/Q23U9VQfVC7zuKQ75OHnTSGaTSewebWsjJMbLq/RCO/n2thXyJU0oSN7TIUHPGxSBukTII04pe
eV8Toy89Nkp9aG6mnNm+yUaaBahuYcgI+hhqeNc86GAxLBC0qN4N25iuWIGGb0E6ymM6++q2IIXX
bWtU1E0G9hjTzYRH0DXMKz+pyx8WyhVM/mJkORpC6qeykwyMk9OX3ifmCUfpfNfbErMZR46JR57r
q03KaYZkIBkc8oZBHXx357nVuD1UaK+SJlQHOjzqbzw5ZzqgCq2+4DWrJjgCQBBXhIpzWCdhPr7H
qq7YsongTU+a4jS8fwBUWtF/SUfee3E6YSdfEtmYyCxIJM3EAZHkLL7yUuNLDvuKET8Y4iNKxvQA
spX+UgJjt7OSDaW7VlO1G5yb9J/z9yTjxs8nBTvyXiWx+9GLcnxpTZ8TzSApUKDWIXmrwMIJbDJg
lAADFEl7HfCqozZ6KAzEVrq4XgW+iR9tNOnnmOf7wep1u8+8kt4hPFzBbe+6xfNgFpKdTmg4/ZaX
qg9yXU2E862UnIxvZ67GY2zRTWbGvCAJ5wzbnjrA287TBu+UKbHPMvJDgt2lWe/dJvFuqpma+U0u
dfKkcgpx2IKTbVsz4lDhnNFWewZiKV7MqZpYkQjjyMIKfyhG7IOoleqXdUly27NGOaHbNZeEAR8f
hYPRG+w9ZBc5tbzMqSq5ZRkzbPiJuRfDqvpTYgNRyxzl8tMNjfzJkKUgrtyJCqxgKdKAn8nQvqSj
SdAk7PUxiRpnKdqADYyL09w4XjRhVxK6ZjApiOx3WXxrTWVwN0lJnsivGo39DjrQXGG6lxXNbmFO
MR9wLOovPaO+NaqkuRmizP9iQ4z6EkRSfDMoingEyWTdRWmIwkBJ5Q9LYevvW0s+QymxxnXtmdl1
ZLj9a13a9g87rjq0NSib3D1T8cACVlE3lHV6NTlqPvquQJGzfP9sLvoxxSftWouaoueWZRNq4+gS
utcWVp7aSu6TNlJQ2eZgPnAUpLQ+bWbwzBlZ67qD/pB5iX/x8tC+KQ3a6exSj7Aa656ciBksmOtk
b7ltd927efkxebrfOYLmbYvQx9ssreYG4SyFYGQkFBc5bKvjJAZ/ZXGCfwW0I2fKp/rm7FCsfoor
x8GPHIWHHoX5Bn5GtbPM1uGyZ8hpGymBnFSEt5yKNCXAhBLkZ2BeQsLDD10pmh/KD8QjWacS7N+Q
BYAjMcVDEp/JDLHBz7+Z0xwhfWTdGe9e+OriHn9NplFuGhMNREWsNU2sNtvKx64yBeN1B7R/lTdE
e7lAGeXKjFjPHFnrIiVXoPqAOzMJybgOE8XQFg8xsWI5a+enlFfQiiKrR9yaCIz4g8VOMU+RgI+7
cdcO/nKrWyVux65Mduwly60wivLYd5SEUwdQgKb0s5AJXqnqmsSnevNFO0+bJE+sL0QWWK9QqUlt
mqIRIi+69pYPS32ozubj6Y0vQ5vlj2M3oMHDgdmn3eDfUhAcYffC32TGfbPoVtl2aisQAV4+X2ZL
hccxpBnYZKd1GeY2Xhc+dD9pjnKvGSvPil3WmeUV1X5CNldmLMwbc07K5yJ2cZg3RjreRMgNxKAh
TUvM16az8Qsa3X08vG94CNtHNMoGYlNQX+y40QfS4awuPHN8oX2mP/iW8k7aUvO7Ccv4ibk8BH2Z
Ywt2Sr8+F3Zh899MessmNgYFj+5kc+vvYjTYKwtQ4z63SxM6SFK8DL3Zb/s4UubaNPoeZR1WDMMv
7ZSsdw1AZYDPQICxOLfKXVEV80MCt0GtSPbo7+bgiW8ccoIS8ELp0o88eoXa9YANSQJFLFyJcurw
SXaNXMdHsxVswB05jOq6mUv/Zgia/C4Eufq9EC4hKHtR8BofbCQ3Rf1IN5KxSR3Lhy/luw/SHdiC
yOgtn7yR8Png5FsfR/mhCONkZ+MvZCfnNDsk8G5PXNY5dd6g7ku/uPgR/VTKxn/VtEfp02w8jDbk
zmTAFu9w1n6PaC3alF2AVzSTTnJLVcJ87JYS89lLSGBbFh1UqhzfvDYGpxBgXREsM3CIQ6eTMn60
5qE4txxBkNUDm5VZifvaQr281rwk9mE1GA/kofSex7O7diw8w/lYJt+0EWVcemSDjCqinakZh3sK
oLLHWAXRKQ5bwbESEokXA8nDwqB3SIHVGn9UBHcwQvEyepR2Gn9YP3I62bBMpYDJK8s6WSccaN5r
wEhL7jy4kwszMooB9zVeS3tUm8prfgXCL4p7qiIm6uLnGdjZEHMUpT11lNsGZWmrDC0roq6Dt41D
M96lUF40lHFBuDEx85M3DQQV/abfimZ0SKW64iHUAXnzgXhoSjMl0TWHclJ4bc+6IXutrJartGt7
lvdR663BYzBDIgImLzLhmgfLoe5Nm3BDUDTDtUMmlFFydp7BqLHmhOx9qC1fH12qPTZl4lK3PPjZ
KRGFT4hQd9suUuUPv8z8K7eViJ8poHEjWiLVlL+yfdXqFClGFg/Z8+gI0qJTnjE4MUd+DK3/Pehg
siaJFZxbU99Js92FTuBgV7b8XWEDLRub8qsRUsNZU11izY6D24DPi/I9cZLLWm6yiurK02LeVmia
J2URGFMy1pD9Sg7VIzW124514ZoNIOf9uO3cnB0FITczk+4jN6q98WTPNPrLSeYfnAs+m5//fiyg
fsWxTHoQKNQxheO6v7OoWyhaGasdQuVirM+h1u52qnOqEOY6fVK4tahB74GyZhi2rnrLE680VsaU
UFZe9M3Po3Qd2CacJ5KuUC9Ee+tzznmJnarZ50Y17mxfXRJqMzfAoeAx2RYrJICHKrtkbKv61VS2
wy1dDcJhC+TFT25keKfUtejC7QxRfbEDJq61D4nlvZk7hNZCw4hezVEjv6FJI5mn+MPc3SyaIGIk
U4KXNWPQ3b/5nH5f/QuEK3po2fw7AWgz7zef0gC0sABYFyK3kQuiIT3Ra5nxvF1xwu2x2cg0unUU
FaXr1jHoEJAzt4oTZj/onIS/QOqj2otBZaAhzQAYMU1l/LjTiqwnkJCkfmblYXxptXIfXS8gt0HF
zSAo4EmK5Zlt1w8Olv+RHHwidv0owoOyRueedUe5zx2cjz1Yv7M9J+pH1aTuowqN5CiJeD3khqH6
TZIWvV6xqpqqLRHo1j82wVRcUoD7z05EuwMSnJV/+dcfm+39zt3/dGY4HltLxzEXx9Vfj53TXLu2
nJL4ULV6X/Cg2gRtkJN+rqu9Z84O+x41rFttDxdorfUVfz39fW7VeOeGRbvAyNmjrajGI2o/lyM+
vlIan41v7BnxZIMbGPInxyDvFYguY7PjSYOm5sD8CofIPnQocAxBhlw7HPZWYvAZ1riRdnOTmgl+
Ip5wRB2IRFuaD7JykZJS/9Wg1ZV72H2eTBLJAeEqPALVWklADfS5tteV0QzIpHiNyLepxxlbLQHP
inan2vX7zRQadC0FPqHOGj9YTCnhjkByhtlXyWHTT216sUktI59FDz4NaEeyrBgte8HX99wHyIcP
/RA+j6lPTY5rr+kPZosx1wZD9XJ5d5n7Q2Z+zv8xEnUHNi/ZiTWf3mWft0P+eWuYy11ikZyKUK/A
m4L+KRCe++XGmq0ip0cm8dHSmtjtL6HncZTwY66/Ths4sC33Lou5ELMm6w/OaN64bR6f49HJ31Wn
GYVwYlKeCdwpAzDHAl6uFCeMPU3NeB99ouMs5YaLanxyyrV2SSsOx9SqXos0lyst+F/gumXHCjof
9bqU+TW9+b11R4dQr/MwgCMyyC+0VXNVDclHxkJ24+Fa2fPAxmide90ekT49GAPUR7HgmQYiLo7u
jEMHi54fZuhtYisK9sY8P5saA2Q20PDsZm9pngSrorLTtSaCt0t9mWLicTwmuEnx6mYq2PXt+BIR
EWCl4RDm6yQ2jjmKdo5NwsFX5tc+ypbUGXJ4E2iyxsjteEeLcBXrwH+KDNim2vTyfWTgt6EjFR06
auDvlwO2YGnFICOgpWC7RC0g2O+ShcDfXyXj1ez6QM56OXN1A3lrokAAhReME0UAqqDBqAwAhqUb
Dpq1IGdKjjzq9nat60dW+IBzIKLf6ckwgdAR4tWtQU1y42b7KCDUYbJNvx0mRRbah9sVIJmYmRuc
szHsXwNRkEuBrXAEwQaK2Zz7ktHazHAUhuklXY6eUhIZqcwIMUgL8VbgzOWDmMLj1LH/AjEdvHiZ
7M4gDNz7Bpn3bMrQu5sGjNdElqJ9a+l0V8edsQYkXGzlcuIN5ilbA/51H4DGWnvAwfgo7Sna0EFt
3CvfVYco1vmWfZradcvxOUnh9uW4YFZm6j8Qj8s3M+zuNZbbCN4vfs56AhFiJ7AlpAYwSNqLGS80
wdjpNp73PbH6baF858nWobkqa8MDkQWtJf48xFO0esLi7H5p7AifgWukR18XF9H3Ha2rGXvSpYzu
yYngDhDJqk54K0kP5HisfSggKxrM831Bu/PBhBEvMvlE2Q0ylhD5XT62uMrH8D1ucAEpvWk4ka7s
InxWztysvCr3jhkUQmz4ZXvDVtDaNiJJtrVHvNA0qCCO08HGJW/I+lp6DriQ8lPMMGzbfW0lGYHJ
x+YKVwXdIwLR8oE7Mnu3FlUkLDu65RalpPwUTWZcdz5nApYOnAWrCHpuOI94pvzBezZ5fu9puBQ3
gHhiPElFc5tjiyK7ly6k8hhSGseTg7CM58AbeHTayRbzW0nnHis+Mjc3uOM0pqelyAAHWH7QBvGZ
iIMmmKj4ua5t7liT6Az4B5yog+/SUs2foPwZCPXcThu/t81NHjB044nrmkfSPM66y8b5jheuvqZI
ARVntPbzgIAwR6RXi3G5DIgz+cbzFPBoagirMcCWwLkXjcpMFEe9OA72LVZ8iOTiB1gxjnFY1nG8
IBuEDilJPTX3xFMn+JstXcNdEFePRVJ1j12alydsqc3eGTQv34I39yqOzZ4zRNT0PJ+ilNGbgzY/
QrgGzgCSJmOHvxpafD6rsqyKuxre0slUrDXdVhM2qwGMJXE/rCb975q6xFJw89ughw/y7y/i3/Tf
oEHDcsYJHNOKzvkX+6V+N17q++G6vQNZXd4Y+Z9FaP9jftjlG32FRdSwndZo3b9sCP7yi//JdYG0
l+Kgf74qOL0XRfdf/+u9UP/7v87vnP6S5i8rgz///J/rAs/9w/OwpVJIRE0fCQIsrT/XBfYfIHCl
Q2fS5x7BZ2j6WVJjS0pqAiCydFVJ/NiLcf3nwsC2/qBszuLlz7hsQkUW/8nCgLqxv1wwBh3MnkNb
0uK0/S1SEJEGaOc93AVrJwtPPNcODdxxl/R0cWf4y4HmRW9+LqcAUNVnb3ddnyf4VcdqafWeYk9e
u0vTN64fc1syJRHNoAecIpl0InjlF95GkjbcBR6mLSP2qA7GUUfntd1idNXTsbAIRyWVVQIlys2D
1Q4eN7c77C0pxEXgEvkiZ6o+oQDPK3vJcFDz0J2CKAhYhA7EEhMyskUZNydAeM5KVYng1Rb0Fy+x
PKBQUx/QfMIZeOenjtpnRVbQCeBicCTnK9YkgLKvw+ja10np48SlC422LNB+5IoMIqi6NKr7sSpo
YbfzEGCKS2XMI4MhfQC4NPYeYeM91qpvCNTkWxsjfzFK6goqrPdMYW5FAtB3u0eKdMdbO6r11Tw7
9MWParoOhIs+QuZjT/Av2QsiTEiL8fTYZQg/5zZqKXhxpjhOtmOmunolYFNel41Dba5FaL0yeArK
1FMfTjbj5VnYcrgoIEDq2mb8NpvvVVpmXwTcm68h3qOt6SjrZcLN+OxbOd41Ly/iB9Kc5FixWRHB
6iCRY1PAJgW1SyW87l3sS6TzjcIbr2D1OZTVhUV8i+6YFaso0M5zb42IvaEp5N3AXHwz++MI7aUP
1p5lwBKkq+a9mEZPrDsb2HwLUfaQpci7ttcjEkZJZ933SgA4pZi12fZZbt8ZeKywAwf0cTwVVA2B
ZiHeZKzp1ebrVHlUhySNGJSgmMe30iqstVBNCNtZVYNF0NCwunWfF2ptMfOd6yFAR+erWbecBqr3
LsUxTA46SnFItu70CHSo3M9yNl9ioJ8z7zCHuVe5nCTagkDqthcx315wNcTbcKite89tw/fA7Djn
dVrK81wkwPzwt7npxaiH8VZ6GnLMHCiR7LpZwQPEW3qFMK13fhAmX+l0UVuzqdUiGtJJi6Da6G7V
Vwbza5JxsNgzhiffMWBP7/aUZc9er5BiuzollRHb3GBxhHFoiY4aHcgy3JGrNirq6aPoWVsQf+aY
Cp3fohN17KVzCGQBec4yPN+5BUJGnSSv4Dl6R7ZvH8AckRHGj1vwMpRtCVaLS4buJy9pfgyU3h0N
nQgThwJH8k0dlV6JfBvKEy1RDFIiD4L73u05uBrN3JKDD0fctyx07ptApgKEgRqfaYKN3uO66t4y
xouLUKG667DMbfOmD87lWFTfcgXLDwmbYsQ1qH0+dJhB4szegPChhnW2d4LxE3TA4Zrxw7HvpOpK
3FyEl1a5jcNqbcjR/oYz1/+OFzLFxZLRM78y+JvcuqnVXVJ8KgyyjVENK0dMzpvRTKh3RtI413NS
mNtKuOmNl4luY43Z+JbAkjvkNcskcgn2Hi+zDYgAGOXc0wjoI3RuW9q+vxAjylug2YRMHZwVDZXj
8bjRvO3XXl+MLASwL55VjpK2Qbarm51vTlbOYSyarnt7BtjVGGYNghepTsGT1uY78e3omepF5pfc
BNUz59B06dDEiUA53ejg35a2la4GxL8v/qC9oyPNDm9053yVyighOgsUPozi+OPl/GgnEIsllGgW
CGwMrMSQeC5aEjdRCKBu8JqtBcLzig6A8ECbgfNqs6ilniKXPdGe2d7QFe/cTJ2Rn2Piy1c9Ti8q
klLC+4Wat3YQqfuB6+3SWp1xXcvBf8Ao610cGLk7GQzTDQDi6CFCc2P965XwjuY0AA9pN/D4YhSq
uvfKQ+Lmak8csbiZ1WwT6bVEyREoHxSvkLTa1BpOVVAjHG9sq7ZfJ2eqmZUNXZ+GUd+NTgkiPSTz
iOlQQt4dO8em/cEfrzhHOW+ordXTbKJUeZzpQvY+rvllypsivyDG8iNIxyr+kacS7CEdBMRlEUah
Ow4CX1mmomor56nZlI0e1qatxytp5RwtA6xWuxLLL1DAfvDuitH2LuTr3Y3bZt611czGPStSdNiR
qO/1GAii3HHf3rVuEn4Dvm5swiKInsKYMzdaM2mIGYfjd5YnSXxteT36/9i4x66r5bXOZtPCslPJ
dZnG+tCoFrgDDw40jK68blvdf7HaiAOYNZgAROk2UnAjbkJcXkcOFRQXYy3CYQ68x+xschQcg/sH
G+rrdexTslUWWNLWJr+3kq0dPTi1hquXO1X7ZtX+cJyYkmERmw73XFRHHDq437CbBRblznUmILN0
SXqpccytqXi3j03YmCZifzScTNYfBBvIzASGyQF/Toajq+riq8Fi6ZiIKLsUypjvvCJW1D2b6al1
/RrOq66fwoGXaxuDWyMNpna28IxbidjO6SX0Hts06G8Zru3DXEzGhkdQcq6ufMO9jk1RHtveAOo9
L1M+9fbeJZit6ONzFvz/eSLG6CyQ/P75RHzbfeu+xt+bZvp1EP75x376ZhhcA0c6pmNKxjrnlzIJ
+Qdli1RDYDmQ1p+/83MQFkzPDoEpbJoSj4zlINj+HISF+YfPPE35BGEyj5H7PxqE/+qb8dDEqbnA
DeuRSjP51+Vc9UuXhMTgaHZMWUAX5Gs4duvWh10TRSTk84FsZlazoIwC76JK++svn9Q/EOd/r7H4
/Vv/pjlbGFyzzKS3PHAwyUfx56F/Pqgs/Bhq8TO/yCnqH1uE7OXL/XpCXKp+ieSQmMPxvFRg/vVv
moZ96mqnXPrYimwDZ561Fu822wpegVZdNfnA4xKi0G5q1YsZUURsWhMQ1qrcsHtkHd7YrJGMdI2T
kJIst3sRnXhNOGXGNyhnzwkUGr/bTdq7kinuclbmzP6rYqqeJ8u82LNxWw/6FJfuIanSMzjkdvuv
P1DL/L2kzCMnKHwfQYQLiqvut1Ow1RSt5/b0WhTTdnbSALAeiVuDIslbp0M4rj4hxnMEd6T7hKlK
FsDwYVs8gyJWL66W5MKNaxtRnT1eVK5Jwt1YY43je+g+cuB7ylyK/d7CmTVnf2LAJdeGyX/JNse2
s7eq7MO12RgQyH7UNWeCWB+HqKHyoSCum/rzvIpkfEDN904khPtjuXBr/amGXxgXh2iKE/in/mlC
/X2kTArd0IK7YvyoYBlNPVIvhk1rkquUA0IIE3n0p70j00Nuo+NEQCUziRCKDNyx5YTuXxTESSrn
FN5SN433s9s5TMkpW3DsSzeyPTj1t1ZcrBGF2xhXb/0QyzOLukMlock6kTQPwRwwhOnq1E9TexQw
fxFg2KJDAbZit9y3rQvHwOdTGkv7mUox4obQg6HoWjcuPOHW6Z9TsoN5IOP7aUEOU6v7zVogxOWC
Ix7gEpeMNw8zpGJnIRa3WM/ILDPZCya0qMnf+AjdbU4uK1+QxzHs4675XkBe2GTazjZT4w2rYQEl
j1IcPefJXADKjTeCfdXhXhphcOp9d4CANbK+8zO6yBJOHwk49shkVSoI0bkLqBmJvN4MC7x5WDDO
5gJ07ohqR2VSEbwgp1jSh875Eg5Fkx5L130bszDYGhOIaOphiisFNZrpsOLQA0gaABLAw/DYizNZ
OagQIDy3A6TMTS+s6ayH6cH0WwAyC6JaLrBq0Wdqz+r/AmkRORcR2On5zKoFco2nlVAkw/IuSdJv
PgyaVZFiJTIng641+cLxerG/in51gip2l8nmBq1ya5aEzqb4VMUhlgACZ358irVzyKNioweBpzjf
2W2xwdU274v8SbQ+laYYcQ5DQdMfKOP6SgD3Hrvq0Vto3//6zv0EGfz6cPKl6SzPYogHnoVl8jdV
IogqbE16Ets0Cy4YQfRpZPDNV5//+uc/DIdsnOjeWCt1lxKQuxHJ4bpc2O70DPJsygx5tBnbF/77
MEKCdxcmvEcCD5hg5sPgMIKTooMSDaI784Gxlcb/vTQNzAtnnjEQJJadl2euzPd4odHnVn5R6XNi
vf4f6s5jN3Llz9KvMi/ABk3QbWaRZHqnlJc2hFQl0QRt0PPp+8uL/je6MZgBZjPALG5doJxUmcmI
nznnO0ZrY9u9U+sT8PXVnWMPDbW9pC4NdXun3CO1Idv0Tr6nS2rxAEfXf16k/2f1xX8duP3P/49E
xJb4Rzj7vy9C/lHw/o8H9fX3p03+ax3yH3/yP+oQ8W8YjLkzCGcgc9C8QyP+U797d55TUlBy3GsL
io1/DeT0f+MqwRMu/lVt/GcdYlr/5rH05E8yeDX+yZr+v1DwWnyN/3Y9Q+ezmckx2dNN12Rk+N+v
5ztI3lE93VaTOvOqEMUJsNWqb1/vcLBy2uZufB3GH8JTf43Zug25/3z/L5qNQ00ArCFpAYF6JLX2
gJbj3NZIaxyiAdYGfdd1FuLqDkb+Akvogioulc25bBa2lqwK7EhPv7T4vjuxknbzf360KfT+l9k0
y2Fk0zzavLQOSJD//k9j1MJm2x6GLV91CYXZHtjkoZFkKr9if3rX6V6J10s3bW/f8G5vNTwGR/pZ
fJOe+ddgAnLwScjhxKo/+zkxNnnXE2HRvBOiUp90JyxjXTyophVoSRG+SmxNJeGBdGz4+ub5gMFo
PsCLIPWKWjMYaP+PvVsHkqnCysXcfpvROhzduWk4tHW5HwQgKlyo7YMak58qai8MuozzXJMRFNlW
sZV+ekxJrovEXJ2SmtGE6TNEdYrpKUEdd4UDjE09j9ZT5vg71LZsAsaJcJS67DYQ1Umg7bAsLKJl
m21/QfHMd7me7Efle6fBcc8eR8xHpe/actwy56veo9IMvSqxPqAwbrTC1jd4Xnss3nULPESlt2S2
q03ciuW8RCnQSdMyt7R/sG8L9pdN4qMNrebXODEeGqdC11Unw3W8UwewehzrCl87M9iAna97mPSI
LGCRP9apRa3ipmQ0+fo5t0IdfFLYMf8k/jV2wxrdBF7GTEfvolZ1YYgne/pB7XVxtIQ7Vt3v5sIx
A6hFGg5fjKD51LHhZ9t1qGNYmpb37LltuoMHSewMEZ6bqpVm0Cd44wdDvnSOB8kyb17IffBRcGHm
EdNYHYQ3xbvZedN1KjYSdbx4MFFXoV0bhhIOQrkmZb2sm3LvFItBwYpFdNaXbzQA+mrU5w3uErBr
9dHtGxa4KVO4AtIgutqLRdVg2gXAJv0ZMN+Kyohd6RiQg35GxtJhTmNEmEFNsmPoZFknXtiKmRvd
sb6JqI32YhnJqfKWw6yc19xgxdXp6SNQQohEjadOkcqBWY8mCXZIF00V46RHiP3cjPZxFq06xmb0
WdeuOhEN0FKWx/bRmUgSL8bxM+8itHpLcyXqZqtAngSZgtvMVNk0WQgOhEyK1oe17EVyNVU000u3
Bzx6sjr88F1d3AQuPXQrAJEAAVSZfAFzwbp1uIIrCNDksQDvHcR1Yq8W9BXUuDtJqruEiDzy/q/s
QaUhwXznnlmnT91AMOydQtjcnU5/NBeEvJ54r3C5StQYFYvygYhIFh7BvPYbGYVogk+VrD6clBW0
3+Z70PsBkG9sdzLVVhHptavBwnwNZ/y85FibHJzb7HdJEdDufMbpVDnqIsW8AzWy1nlygthSW+Zx
gYqu+UyspVInkIjn1nxMDOuPZRCX5jCSQ95+vgu5iYfepgy7MhLf2qQCek+ABEQ5RKSZTF9mXf5D
qybcZDoxNrioiLyDGdtsPGbfS4S/OM4o3jOgT3ZIEzmQUdEeqxigZAwnlu83dOTOYY+qyeyzj1sj
SPA/KAMNiVnmwCUK8UY78iFbtw5tzfknFC4jteMg6ogkvOVR0454k1Rw70NsDzo0jnyz9N54Pzn8
THIuXII0RtsEy5hukXY+pymiF6qXQ4UAe0NeBLTok9O8pkX3Cm1nbeBXXzVdzCJHHvQGUoCeM/43
y12l5EGrYQAsSp3tBDionjvnDj6ZSCX4pGJBdrvSp3GP34a6zC2wp9cPmFt2LLBJLLJWrjl/jkwC
OI2iIx8xonZGx1/ZGpFKZc9lhrmGpDyRvOGUPqtFbSv++lmYJwfGLfKMre2sWSnVway78MygLs+E
q/bArzds0z4lZeEKqLdKk1cDAXnk+78Ik3+wo/rEvVh7NhenNLKI2ulJsVquSZt/kPrnqbeqLEgL
GO5jqzS2V37Wn3W92yZ6Tr6S1VcwDrQLOaMZPIKc/L2kRpct0m/dfJ+U+65Nxc4bxQMjbxUYerzC
aByv+4UwEhaAV30on8zRvVSzKddDRGK9as2/3jBx4KVvAA36PTIGProR8cFW6pNoT7YJ7Ze7POkt
C5XBxXmfZGhWDI1g5TL5YXwrYFIHbpboO8NO38YEJGmvDU+lMLSV3Wi3fun+FChQdgjUP/RKfU7M
jwPIEjoB5GDpFceL6cVQxP0FoivexxDpEi4QE3cdDf22X7j8cEw39KroYBYfR4vfFZu5JLesz5bH
pfLvEc2CeHdzDBIg3GGOu1V20d0JQGBgO93mEu9vqyoCUFpJqCxaUX9p+o3dApopcy53IIIoKnUx
kuXT/GnvAGJANc52aIpqZXnuNm5Q/DEt9J/G6qJDbgcnDbUzQVHm4NHTjcE+aJoiJE2Na5ergQOn
v0sEa7TpOLb9+Yqow1kNwwf/SPJCfCk2IBAJ4jSAy+qW/J6ARuA38t5mg8l5id1vKPt3OJJ2oFx1
0ZzokFlR/W23n0auzkYKjRoYGiFFXfY5OVCSW6QLGEy7tTZ2+6Roh4NQ9k3QS2Ew4i1sa5QAem/T
jICoOf3zA0atdSr1bAuyZu8QYUWyLt8HEXgQcVQu4TngohSGkREzYrWAv4DEIuYB8dqubUG+GlF7
7QYXI9wtxXC5bScV5Pn9A0ZO40DIpReXf8w44xRO+4dyEsUqmfwFCzYxOW6DjULx9vo224uURaKG
0cRBUF9wFiKA5i9twrYXPsUB4AY5+q96hBs0n+g4TWDeMr84pMtsBEAXwEKzxW5TZ2Sy6ASrzyXJ
HtpbhV90TJr8Ed7RF1JEajHnIIyy3czkOwYt276rVOkJlydoRpu0n16rTnop+sDOrfxkmFKG8VTT
+nmFRmMf3aohRdnlkqmBQaYN+mJ4smfvORn7zdhZ+dapiNZgif6bjLi6DI/cwWHvsUiBc2k9K/I6
wfItaIUjmBpoRsD7fuU+N+5Sj7tigaDXO8YdZlicZ7I0t0iwH6Xev5vznHEG3dXVcQG1eF4zC1we
qhq+cCFhjopRDDt60HHr+/3LkBnYawVG3hr+WTM9NwOuIsdqMZZ3x6Qug7Qe3HU8sj0Z9eHmWFW/
0SfBVr2kp0Qsp1dQxQvIHBDKzZ7625NkiDhVv5JoErdsBoO6tvS1VlR3rRS583m0dyxtM4/wH8YU
Hoajsf4ktsGzazjHXDLEJf9BTcW1utDTx8Q2Yet79+rxKWcfw9MQJ2v8xnAX8mY92LzkrDtzpEla
QawT0jnqVnDlB1uO32AznJBTuw8aj8uxQq37BLjy5onhLJpa3gZtsC5xvLwYI0K23meHaZNjta9z
s94QIb7JMaYryRxnTOuLU1vnDvHgfRWCihc3gsviLHHs3RKRKFgQ5YmLIwkzG+9uZJtbb6RLICKl
X0Z/w7j0u8PYcCpd/dRXjJYy2Z1RWsYnUWrm1Td3nhiTq42udJu2Q8IyyQbFzqAqGRzydEcIy6zc
WdzjAti0BnFjOgsmdP2Ld08W05HA5dk1UZ53lJVxsFik+IBJVim4SMI6mOAR+wLei8XflLoQC1T8
bLH162vGJEoMj7oZ4wRnP7uqe0ZDfod1gNSKBNKfORyz+qNwHWurx25zsWDKb2Je1VuRMUIcsqHY
Nh6PTjaZP7VKTmAG2PoS0nyxCaC/xw6YmNbVdJ7KBAkh39iu8IbPdAYujpTiX7+g6ZxAY+bvjZkM
F49TeimqDSgU7dECmALyHteQ4zcLcsBygEdMKk1mGCVjquUlned1Kxf7mQMRPiC8WCzT0a1hhPII
aSIJwcg2kJOJImeCxnC8fWiQmTwDsqW8wyCGCHz6sD3zMBjuZyGGYl9grzyZ/qOl8uQyjadpUOhj
87m58xZ5ELsRAlbySIn+RXLGt8nYxkvg/kep9w1qGIoWys0Wte6kA5pt3Z84nSlhEApPfcyxnBzt
3o0CP+dF7LJiPxP/BPeM1F7TCAvX+lwc+4YDhWAB0pYDAeDRNOiksbWvUoeUI0GsgFmeZoOpnFvq
JMVVF8z74xpZMGnnRo4IMn5JPtpzNO6A/a+h5SFznK89uW2a9l6SELTDqKAFqH6fJxD/IipRLPqc
GY6PM61TAQvVdVNCVIvLaJ0nVYInBSgCFBsUI9lbjLFlQRbBeZz9caPqOlnkdhG5FRLIJ+lkigMT
UocXRrzZWr/1Pf3DjrVzknb+Q3snXQ0YrtCdgZFrjetI7PUqbmDpNFRh+27MN7Ksw1bV6VM24v7E
I+Zv0xwctdXCDB7ImrzIXkflHzVrlAk2M4fiEW9ldR5ina4RsPeGQEgKV1HCy/CXX6uu4m0uFxEU
hpVtNF1+l/1bkyXtKbvjHoxGg+SLjrYpMBiTxMA1AbW2wazhQkiDt8tioOf3DP2Vz+nIxnBNvgJ1
FJdDU2IZVo0+nbixhpe8QYBQ5hM73YzRbEwy1RMgBAcfUE/IfZ+Jh9g1120apZexbl9sY076gExQ
3voHvRnincRHdsR+WB1858PQTTGeFksfwYdgUoKxZ+3wR4rA83A7xXHyRYrVeI9FbZOzWyaIC4GE
7bJqCZZl7RSDv6KsuhoaY9WsK7ac9CGYZmeb/SBCcbNyOkYJhJaWWOPQwQJK3mKL+nQIXQK+pW0t
Qe+au6Vffha9e6l98aW786r3vi3R/QH1hhO7757wdhVo4jVjlbMOSH1GDA2GQPqG7OKhhQXCcmos
gbo5eQYhmAWWiXnFHy+Dl5OmEEdqG5satDfl4MwcNiNb32BGcQOsWt0WBeeFiAZCled8CMpmAvAQ
yeLiAZRG7IONQPpg9JotYFL8nkmuwtm3ui0O4b42k3OVVyx5iEPGTeaA46/ljlEsuYSEiHCSd4CF
kIHhaWIckzODr0bqXNn9obcjD9vs5g1fLl4h4Pe3U0XhkqUOUd3m9FaJpjjExIJ0QyiGAXda3GLg
MjlwcBEFZTf2B82p/WNT23GoLVEdDIDhjpnDeYKP8ux5ZKoo0IDKkN+EnaFKx6gkZ3svG/FeaDLI
aUh5/EysxgRW2ZZ1Fc0J86Ni6QMDcSBQaFh2fp4OIVrxK8pUBiiLsWnG5q3HweK390pr1s/9/RDr
ou69A1eC0xhzHSSs18j/bQj4hkF497k4MmjTBKZ+45AINT/N0ZwGZDE2q9Gx5YoJQzjweKP9A22C
niEUnb5y1XJU80CLKM/ktG16dNsWPNTQIwOJD0gU+nF5FpqCnR3T0DkTqDCe6LhswlmbtvbkPccQ
tU8ZMblxIqJNOrH8lhbJHYb7hBgFXElJ/0NrcqKsNQpz7QpbBVr1EHsgZSGBb1Csq6sej+6qiFH8
qgn7jcCBF8fEALtxRupYRb/BKpdQBaBh1FZg5+pc0AwvoT+mztrV2rMxp+fZACZqyObBBpUAmDj3
mD5w++pp2h27CjpHaeTR1WWxFFjzYxPXxq3JHcqtqHpMpgLoXvFnono7+UrzQkMsz0unqw1SDOO9
cZ2PWoOMZ5qAlISfgN/LgWyVMuAFN3Y6H89QUVGvG6nvy3ZaxV3jkSeclFuzVPv7Rz1onWynIl7m
IgEjhVcoO5bY0ABRNk+t2/9SLec8V416isgjcMpGhfiayovtHLgS3aNWe6/2OLeg+KvHtoTg7rsU
nRWGynDBksejkazZaC/H1mitfZPpGyxtZ3hIfFLr5XvRJrzfdYT3z1wZVvVSkJ4QTB0qHc3FzR/d
YzEEhpa4LPptOf7y1Of7srEiIFbNKjcXtIViPHozCuCSKF4LtX6jM6BwS/nXl3VL9OT8pfe6/iId
rQIh2dIINNlyAduehSl2q3WiHEGym/6VJ113wjO1405v9k3fIj+EFL9nbPMg02i+xuIt9yUCt9qg
ixgl2XsIR3aZ26h1oavuXVnNIyXKg2r9aUdIMHThcbnHx7YDoBWTk1bJneVnlxzd8ppcDIvwlJFz
sLzNig7dS9OncUxPxJuUGDTwwiQEaSI0kxk4wucie0jagqzHVD1V1XQm4ybfZsmyscm0ZoYyAPZe
yhcck8l6SRH4D734aNnT/jBHXKvJ946G5J5vgRWPM7DGVbrmy1HJ9AhXpGla+zKnAl/k1IRMeFeK
ASJJdP5aoO7dEFuHIT43X41EbHRGXmuwDytGfAm3YetepTZ6K0JRZ8ZW9YIJEgSmRr4EE8HnmJF2
UGGEPU9GFRA7ukF7VGzHFt+qC1Jhm5KmHPuYWXNxrHqjDmE/4QtgtkfQSfw6s6lCOMif9STcNkiC
aOoOVTVnR99vzoN03/2236bC5F8OEiIur11cH5XRPxoUgpK2awIG5Oe7yWAX3DcPMRdLqw0bbdG/
K5eIMnxyHNzNxEQLcQ4je81WYBXJGqiaBBV/JY/sgh/V8OD1PBb8ESqW4ocCaTXZ/h0YnRKlw2XF
WFW3eFOwPudV9wCrK8UVUnzJFN8rZFpOT6oDTEApd3sFKjCET17zBZoQ03wd1JGz5ZfdwGH2HQz2
zpHlBw9nqDFF26bkxGgmphslTw4HOwTCq2gRHFM0I15I0XjFKM7Wk8M57XvoIOn30DdOKUSHDnVy
4e8lupWVNXEh3VcCk9u/8BpfaWk9/gJKZnOGsDdq3nlm2TDN4tkiUqCaUlaOI/lj4DDYBJSv8Jue
jQr1k9sdzaI+IKwo2Qd31HlG/+Hq2t+st38cpQig6DiDPoTHESzb8b11dFSokc8J1JM0psT3aL62
DjC9gddnIWUYroGWPHe5CzTYM9Y27ipUVOLc30mdW9JrJxhridc/mhM6RWMTi06tZeHB+ytorIiE
ZsfFJI7J52+rz4ohrxt41aswhvfG996G2jlaFtpLl44waDr9xumG+qDbdgK2ZIeCEl0PBS3A77Qa
hhX3Cd15ntBAcOs2RvU3WrwCZal56CgZ1ymBjZICtW8JlB6Ju8ouflWqnSA1Mdf1CzZujCEMfz32
Wqs7h21N6OBK6Iz4h3x6kp74k9UGHY9/6rr6DS8po87q5Cr/2JvqB5TZX+ENJXyG+jb40ZubgEFt
hgctGX+ahgDq1PkdXJmS1knzWZ7qxSs3EBI2Nt3clk8h85NyTXMtiRMEG6on49VGiXxBsLnD2vqq
xzYfPk1LKVZyh/EkpK87IM2OzLDQl0cFcvkYqTsRNkZ7Kh3k2j2r5mqBFxH1zIMt23jvZfSTdzi4
WnvwN0bl2iEtOTqUTm10itJq8lrcfSNyReR2Q3kmttM9Ws0gCKlXR839aLt+PCrX2DFkaUIQhMDh
QLOt88L57EfKF9vL9u19NV93E1mF92OyJhY7g7gzt5q5j5KZoUbarp25e0t1YB9e3uIdz+5+s/qw
0EHe25X3vlOYdB3kwJKIVigz07DxPOIWo87LyHIgpVUk2mNWEOuKvLzqGK0aOA7XE32HoVnGISHR
EPAocUdxrwfMwmoMc51z8gtKDtMln9inzMI4Jw51Xetbo5fafoSnsHJbSbSMxlNV5UEuYOSAERIb
QNX9YVyWfRMZLfOpGRkn6RtTWx1xtBYfpVyeZv85I/ttW+qEj5UASzaa0JpQ+hqlIoFQK+tLM1w8
mg67+57gJ9Sn44Ez69239l2UIgivxwhVh/yxEHR3WChX9hvKZz+IaKvROU7HvjJeBRpdbNE8kBD0
dpjrmX+QyQqqZDEUjvIIiaqrF35o3AMrGe1cFowcuzqaGDM4Ts/Qx/7EP8FcsRq/RmbCUFe5aqYB
DxfBjvP4bcL6V878XU7oM4UmDyaIu4A0RbqHaCnWoyZ+7MHbxcROzMRUQm4kDWl2I05Y16SFq5+I
Mf5btSZXdKVf8XJSZE2QM0logbhR349TGAnb0mQyknRkyt6J3h5KmddBiF/EykfaeueMrnTjzIKp
ofSIGh/4RmsKAPJaiJr1wPbtY9ybXpdlD16VfrlFse1rC0oABON9YqZPSwdDgSUrqlzGg4iByfuU
yQzUIzqZQ/XsqEiHXejJrQf0wCHfmgFmlIdYz9+je6eDUMRfRWr+4Ya4MEgq+CT5bbj0TUESGscC
xYKhjcwX+XQGQ4sNRQPfoYkiQwRVewc0shxVmrfW77yV1lX6thmpS42lSbdF1l472aPxjUOp5/UF
gdZ3jKWPhjIBtvI3c6T3KscbY1R9ZETNYG1c18Oyd1L3BFu2PDjWZByaRnzlbHZWGcXHDubiIW3G
+kHo2W8SGe9lnkFj8LEjipoKSO+boANPs/lDs9CcOp/5ca0TmyQTLvyZY6ozpp1qykNrQK8BBy4O
rQtASJTtxXKGftMQ6ZVQ50/uPTmNY9hl4fxB6e0cgAg1z8Pg0kshYKniCUqRiBSvTdSe8zIezi19
PkKXuxsu10NZlB35hOluXsr8KapgbCNb69dTQj4j9r/tIFFFuYn362Dk7U3v1U9rf48vWdv3tXqg
4XyQBONtGjE1KHDDmkkJ1NOryabnwXXpYJqeVR4PS07BKhDiZ8UfxPvZsah8wCFocVyqPIZr3aOM
JuI2NYt6wVn3bC1tr/sD4Nk5LlChCH/wOWoioZPejrLbIpu9iuQQ+lNEqNySvNp1Za7nYv5bYjgM
4MGPh5rWmoILjZxfJU9WM/LbuViCzBt/wDTJAKCaQ+Q5TYBN/RIxlwo8wfLOVhnlQrOuMoMAwYWm
Ux8TYqh5jgNIFSyB7/sw6FscVGUJT0lNxA+jpaA2lBgWy5HSvrODPGVwiwFBrlu9nLdlxfY8jsR6
GRH4QY7adR1eYqRUqKzZsRBig/GKSok3VymSoOBXgyCz+UQJuXEi31kR5yl4YntMkr1nna24X1gN
Vcu67ig3E/0irCTd0YoxzbT8NOwN3Uf995yTSZflcXeKfJehMoKElWQtOEx3s7Icbn5WdI8ZgC92
IYSQFZW+71WBWgMoZZWYxotF4lMEX9udevsCoPI2VAMbbUN/9R3pb+8RMp6bj4Cop2CQiAyLXL1n
S31u4bW+TEAcPKvun1SaRQcj79iqAHrAvaK9ZiVVeEd2bdBxU77jm2IDLLKbgZRjq6H4enTM2DsS
KvdSOTb1+PIWueXJ9ZyLmOq/ObEMuW7f5qEP3T5idmljllV+oOMP4f8geaBpzsCRUFvgRFNeWBGw
opu86BVRt6HJVHfyo0e78R/GaKsN4l3L5i20YLIY/eZdCGyfveX9TQrSQUtnPChtJqvTdvceJ/tq
0rznTLbvafo36quvNP6NQTVt72JQodyLNs/vIyijyL+ngKPT4M1/M23/MUPyyxkOAyqlybSMmzcY
B+ANRx32Gyl/xKvLqj6m0L4TK/31lvrdZwtOh/OrluTX4oCJ2OWuyjn7aFvKYvfdyJztb4rNdmXz
u/VU98JM6b9GNu31SR5cZ/7ySYeW2Ci4cLwLDdDzqDcn5Zt7M81PbTc9TZ8t2enc3AtwZ/Vg1s52
gbIrqvzDYkdO6DZyy8TjPuFn/Tb9I7zxgRAD6LooJgZvT6U8r8fI34i5NI8aDF/ougsGf+JpHnzF
jEm7sKkyv9nyntlCiNdozn7h8lPZZNRGQ2NDaB5tODs12kxSGRl6zdsRwBBSC108DYmGKM/OPgf6
4iCKYifUG0GXXLrqCrUZ8+C0rEvDKfmpdNnQD7dXJhSdP7sMcL3lSBztfkqb70xmzWui2Q/j8mG3
kMOXbAaSBcdtVY9QeiejDHtHpE+1MCK2fmYb5iZpY42ocyJYx3KHbf8bLNMMYllmlzbGfMhs6WTi
YCxsF7QTJ8/KII4g6IiuCLOpsdYL4JSRjeXK1KQWyr7T10g+xcaJva/YrLUgNpzD5LB6lwKfttsz
Y5jgsnt5nwQEZENclpl9SAaWPiCxtw0JYKDZiAcVNb5rp8BPyOJ9rqb64CTgS+LBuy6jiLf9HQhZ
3PGyTZtvTdaoMZORUDnessur5qKlfs3SkSq0nttNG5nTQe8+4ev+UQkhn2Q4ZsdqaJgEpVEoGBw+
Dpl4jcez2/cE0UvUF2bH2+XXyb5wW74tzu/Qcu1oNegQ4Ays8aR+Rmsjbg4NKAaNluKrMchaxsHl
knq8HeIsYQq8UOoVLHxEMTqbyKIzbXL2bgUnV+C49rlzCvlsW80hJ2N555C+F4M5eXfqX8a0iGMT
HUnNglENTx8LoHuXMsbvaWHEu9iWOqsU++plHCMZWtuyp08ewGkDgf4wI2BT8+wlR4nsd6OZJ/+u
dJmWdHlIa/2JuwYBTYk2HIw8xIBCufuRpJCwX1wM62rcgsQ1Dj2o+03kiAckF91xmAFVNVO6a0pG
9b5BGmBCI7c3lxrcTUyUTNV3HPbKKEJ03RmrKD+6oFMwzhP+R1iMSesvH6DSqSMMr7tQTJT7yaQX
JDOAqSelSu4788lMPLbJs+W+ehHL2YRU80DxZEkIeZ8TwXSyH5YfQq5v3SAPku3Dqfe75Ln1hoQq
05VbJ2VVlEGvaZIZGUlK3Phok8IWO9896DSGgfdiDdzIPz8szsS6Mb+ls/fiJ/kjhR+zD2/ejUjl
AtZXL6NNbBa0y4PRe+GMlZURPfyVvMYHF/dBEvsm8dDulYgKRMsVdUg0UShJ8nslw7ih16YPpgn0
G/yFEAVH1D5+/zQ39smyy5BomunDuSslZvFLQDnOU4UAw/iMJst5HR2LnaC11+x22Th+8sMFa/Wo
EFTj/sJzyYNsoEBh70te0SNwPKRDQ/UXWD0jm8bnuccIMngwCXz5VLkpQ7VlHyG3gS1jGTs7GiPC
r9WNG609T/VAL4ykas+C9TywZjyIvnsvoD0wsEJQ6Hr1cy0SoPQeGhIh8FF09U9sNXutBG6H8D3Z
mN3wIDXPvOKwO5o58og+xY9VTbO1leZJDN6PxipVadgLJhpRlAHJ7R7/yvISDVJGJHRlFt/x5N4m
HVvazLjsNOUHrKShV2b2yUuG21C3R3Da7+YwFQEO6h2fGA9PaTeuuK7Y1triNnr+QVBishmJVqNo
IV/l5IV0c0zIQOdfSCg7Gph7gwST8ZoLgagCgzUUejXXZFGMlSC+r327QHOLq01c/TbJXBYP84FL
oMITkfyUSbetLZslTMJHiJ2JzgInMNLATuR3m5NbJBbCBpdam0h0JiWU9SWtkgO+U+uddKtDZPMY
GdOoSHPjaTQOROcENWTaTV8PV72Nam5XlW7qkWeInImvSWympn5LahMFo20RsCnmgCiMhiveF4FS
2NOlw3bKziVszl4EuV3eltz702TDK0FM49gtW7bXPmZ1zhc+fpQAMyIKZQyfjZHN6yie6J9NFu1x
iYAL6s8K6iZHkWpufjFSk7sx25BFAK9kIoiQkfpQaaicqLHG0iTT731IipMyjlPTPNXjvFA6MnrI
aAmLXoP2nT9oENYIu+zpiXHwNCuhGV+uDkyr/sornlenyDYK33pQNVhQrZGl1fCe2YNOajUSCr12
NomKQ7OLP4zziFYyqhVvsVE+jZbOlqay0Fp2GGFm48nWCRMoBEFT9S8hNAMg0LbFXtPfFErGlVGq
fJ2CrizSmEtNuk+1nn10mS8D0sSbjK1UrX67sf6NXBUHE5qObraq0EDQue0n8Tq29rLyTUy9OoOg
YqZoBu1Zb/M72DdnF6M6AktS55OF3K/FYmIFekQFset+x27Bpky/5Mtw6G1B4niPB2Ji08zIgoZh
WZ4UNmCCneaAZcv3kjDbaJKWGp+dXOmwwNViKq2mHo01GLVjmxl/tMV/b+l3FyBBKz9GXDn08jG3
xXulMwvsK6QY88lPdGDDgExQWC/bJtHezDl7JsG4s/BMMWBAyOvEX2PNU9MP896Rz7Ka3pHXmhs+
b+BKO0aKAN17fzDAbK5MuLLr3aQoFPvFsQJsKe9seTPmw1e+0VCLfUrcxdj6cf1njj259gh9l/Ma
GRuXvFOiZZ7aN0KWNrLrh6M/zLCa2cTNJoiaTpy6pP0Y0evO9nLh8YBBtyalFl0dqkCWMc22cLu3
NuGjbB7b2Vi+eS9hw6bdpW/t74KZKimYxD4tnQ8tsCOvEFl3yLonlDGxolZHHUPGH4NpuvNm8K/3
KDLJOhwy3nwrI7aSXrFCAQNFaIm7DV3qCd/0ucgd+OoOpK9uupE7MIVxuTKUIhlA6x+lIwl7yex1
Oczxg0vSh54qQCv1L4N4azUyDjih5rUbRX7YQhSgrKC1eFO3ljEaIYih5972fieS6sfEv2njzLqy
zh8WSmJ01+BaBhxvB2PIP10XjIRGgdwZSQAtlLUXoB78yg9yXF7GeFhFpvlseVUW9oz/gfMvIY+8
cdcxHKzUXlsahrehy4eNrM0/I2qePHbi27REoawVeIm4v2W685Djpd8w5lsRgLTF/M0NmTYXkJWC
WVN+aEVLJhw7jn9n70yWI0fSq/su2qMNjhkLbQKBmIOM4JzcwMhMJubB4Zif/j9omf1qk0kL7bXo
7CrrLhbJANy/4d5zkZACaqbijCg+L1hzsvZv0tBM5bEhwwS1HhVHcih76H1LRoZYSnuepnd0X1+T
PTxa5dlj8RYYzBwAPpdoDUD0bCaOFvY7oZWjY3RRYkCQuMZ/SKb4o6TKHoHm/HG7BgiUDyfXyn95
rfcytpz82pw/ynSczzHjtJRgqNzNkElXh9wU9p79zJNY2L7ZU3qJB7vHOrafqfERItlxgETQJKvc
ryk7za1H79La6CMJsiGarV3ep4jU7+ymAa2d4Vhv7IiTal5V2nZxKRhj9rH2O/P7f/Y8GXgGFGBl
Muz6WNYYtdqfBBUhg/LHeB40FuX6AeD/p3RalhhEAVgMaoc5v9Uj2eboNHeZlUl+NSMSWQb1YW6+
Rd20H3sUO8qRjLJURi7DyPZ56PWLbkRH3a0+ktgCFFuaDQVFCePPT1F4TieAmx9DHi7c+1go7GXf
TCdzgVeoWSuQIXG2XZK/W5jbWblel9Q3A6+ZeZlGMqyB5W6AMKwAS3c3S7XLWMAE1Zq7ooRB+ohP
YAwUcLkoxBZbDxu+Jpd4hQg9+iSKts7Nijn9+BpXQO36dnAXOoeue8mhGG3bxngp2ldfdVsAFBu/
i99I5p5OZDa721ghAo/LtnqMxuxGnUuk8jKZ75Zie8fCvm3aNbGDhXOvg1YCW/GUmtF89ewu7Eul
vqC7o/pxsF95HDXYyshLJw6MT6k2WGYDHtmMpd/vAee6Z9cDSUXZwXZ+1bW4DnNXPHQWU5Ck/2RP
eqgWE/SZk5yg2dGnJ9g4ozZn+U1aStDXtYFcjivXMpyTrGyEupKYdd2sxrOlrDdlV+Skw4l4NttP
Xc/o68GdBTDVuTWIHNmxT0H72yR34IvuwRHLHn875x1Z2Oc+nQhdH+KLOZ4KK9WuNVGCKUKIrdUg
x0RpZG1p6yDNqzq+MI36ROKzvAwrgNAWtQrJBUp3hkNuMm21fBgi47jGAmzbsgFfIxJvNw4lzp6p
zS6dy8VCbri11XXKlFmzfrXwCC4pCYcqEgvShmZ4WjJqVNgFMNH4q7iwnQsaTNp3I8GlyyJxz5xD
HRKnFc+0C2gdq784PzfpQoOsUoBqsSvuZAAYR9E35Blp1UXYen3kA0quZVPz0Oox8d39k9knIJxH
7cVJmEzExI/hfkFOgIcAG73dXD2ftLkSf8dGY6C5a0Tuh9FH7j13iR6uaoiRpTWXZr/17ZlXoReb
hMN751TPFWxwZnhU3wuT7BgdMk7KnW9O73ZrImfbUsISRFz+guBIRHvX/fVMRDz63yJKTm2PKWBy
eVkS7tt941dXdENolC1w5TrmihVamIoTj+cK1KbHmJD5b7q+/6D/DDytoaKU7TXX4r+O6V0mb6Ih
jbkAYQ0i7TOsV2VdXAROrqJOs3OAQ8aof5P91oHyMx5StKi4ITbKc8FZu7+GBXERGXPfuRInRy1A
f7r+DAljhTDmBIIXfWiP1Wcd0PswMQo7jINz9JZNyamJ5IeXd5CgGy5IUW+937HyruQ3Hgtw/pPA
cCGWL6f3wfg3P3DjjlPTQoeM0nzfz5YIKrtM+XaAeRBVA8GSHBd8NYGDbfLYxTynecF2oBMOW1a8
2mAWyoXbk1YaC/GwnO0W6I8qVMPAUP1Mpd3AIo8tOpaxDMMutpxrD4BiPybFHxZdZuQccbQywPHN
k2/3w2bpiWag0fNC5UVkJEfYx0xr65aDcR10y9vxts0hGTmhkql4yV7ojryDSpHnASnytqamvxgN
2eGmyJCXiPjEbJP0g7bRt4ZnoIFr7D6IhPaSj1V8ARyAuG/hnEuz3DnYJBYnMU0+WbLNez4s5s6Z
vHdAa3+cVWsBlrs9kkUWEsa9XLMWwUVn/XGbxvlli6VhjY/quYkpMUrf/eV1WnEyXDluezgnSPDM
x2ly/wAyAGbdNb9rLxlv5Nf8JPEQ70ElIZrU8/FsH5WU6Z0Zzz7vfHHVkhg+XdQhQHXHauvX4j2d
18rgbBGa/lABzH4YNaVdEVljjpFXGF9hrDdnZrnZVTpxy2uZ8gZlhEg7zmkhnYvoUvOJH5eurGXi
X7vjJRUCgLAaPkzGnErL75Otv465yWhJi9kg5pwkiCuOdj0BOH5wPfdQVvHrUD2S/rHLmpFWTYHh
wkzY6TgwEhdFmifHwEnYDjYqeo0jCm6S0yG8rxpWuzhZlHNx5fFITc5NsFJhU8KbbbtndJgB5FeW
wk36Eo8YWuTov8cI2rpa/KaiKmEO+c9A+rJgYsDERZ6eRQ03evKT6zh09qFqaEz7hbwgN/UPLB2f
AHB+5lImjBVQ0s14UxINW1PdM+fJ5N9YDDgBXJY2EqcTmxQcH+xnrWrhX55cB+kwikcfeHBl/WCU
6NBxbpyLu/DIi6bxhBTkEMw1adjBCKzd2oI0A9pR04/ebMf2tpEvq4BCzGNOFpg6rggBBGwnpXcm
3MFiUuM2CECxPuiBHGy5r+L6XYs8HHjVGB0qhj9riRt02s8cdfzqcN9xYCBfkUV39NIaadewLaHU
cH2vfwzsn1XCt4NLMCBY1UeWTZeoUrQ+zgBSrc68YBx9EGa49cJuQpNq+9WXGglJHCvESrFXdpum
a1+TRYF0TO29myPxRxsZ74ax+DUKqo1K8lMyjPh0NRQOzYKdf4GR7evnBqz13BIMPtcYjQpxmx3K
qA6HwsIaJ3sAew++3kqIQo6L73T+g72lDkZJXTj2CXK5gtmFfexKE0RMbv2Ivr1irCMENy/Zn4zx
kzbG3kEKeRomdJXpbmC2z5TPJzQjJmcNBu3dtYgnm6Im5ByjTJ1AU6QkxDB4mh8HHCYbejoCQxl6
+uwc97JvfjmCJ47y7Mee7E/LAo3EFvMVRRSCKXyHuLsRDyeI8/OlOa3/Yb+CDcphndmyMaxHBLHx
FQJTvIlg/QK8YsdYFtpuyh6mBO8sp2W3RRoIAsHxLmnr58eWON2AcVOQgnO/UCyvAZur1tJyn+hA
vgqPfz4uxy0VJDN1qpW6Q98F+25LzBkETlSvxYidfzCf9b46YYk5i9n46i3toV/nkN6J4BvE4BNg
Y6PUNyrv74I2lckhoAbrwFsVkNe2E1xfHReg0gh/5Ycn3SuarLBGl6Jby3kEB9Uab9FAugQBaDg6
tIURRGEAYDvZS/V7tqPsOkV6dmVAwc2KOYJ05Zup1oHhXO8sorSQ/Lfz1uzxb1YzktROj1MWMDqk
Endeh2g27AKyajeRPOq6lXGVUouUDJp7572b/JDN765xvGJDFXeYLeTNFSJfxHtrSW08oec0N7ri
rnCpDNN0b1uxjogt/URM8+TXPQ1Y0QfsL4id6Q0zdFB/bVo4JB0w1Eyfy23qHdFQMPH37hi0gWjl
VagphcjRI6GhSmjEq2fYUH9cycKvbu/myuHoXIlerP5MJ8LGGHgg26wYSyz9Drm4da0jqQWNlMZ2
ajKqoGIkFlQZ32bNL6+W324komOczEE7MqvtBp6UPml43CXEp+bdiMcnW+dKmdoUUJ5+Jw7lmViT
wCiXJ1EzngRBBRyMvk40aHX14sUdTPx3MFa2qtRDfWzkoUUxwqCuDgs5a5tONschU94enX6yWQHp
CM7j7klbs9paoS+HQbI4BOx+ApcW7wjwtSHolwg8Bv1NLd5lLIw/HcXwTjNXU1qsXuo2ek+kccLY
d6pahwRL8b6mxEZVFcrIOaWj8ZyzNM/ihoaseHMoT8zoI0kadQQPS2VVoEHR/E1BIxOk+vAicU0S
C/uUlPHn7DYMADPkZlJ7MX03dKzpD1jaMBX+CXGLD6eQlbCvDSfBKjKKgSGaI3e5sdyRFn0XBXR1
Jj687+pctVhv4E2yulm9vEbF7xJmolX2N59Pe89mnH5KV34gnMU9sYaFYu3DCjfHLFgshiaGVwMw
rJELuXLOdr3U071maBP5Dc6pgzp8S+smnBybTI7CPcFmBPSxutP8BiJLTDpTVc3TpRvRh9siLXbC
1E6Q6setoDHZTp8QNO9Nh2rOX06eJu8yJkLCYjVqpqC9ivYHfwueFG0KDFKutqpm1jXJdl82xGLO
7ny0i+J1MKztQx2Z8zPoCHxOBaIgwgeMCCXWLBiJnee+Kna+ZMJaLqTg9txZmwZf1VJjeKvncwrd
N5DC3fmWIEvJqn1c4Nor6dXJpjI+M6U9ydJ4z+CC7sguQvDBaev343aZWG+5XrAItwzJ3kh2aW3/
Sn3mfVOKkjBLckb9tb1ziUYJWZAwrcs4glS7NezEPTa+d8JYi9tFb7eKijKQGVVakg/vzVpvd82I
VJq22mYAi4wsiq4WL5dsmx6KCnc4iYyenknSL4foAMjoObITMjkKEXRMcHPiVcJYO0VJT0sy8PKV
OM2wAMrLAlngNCfj0Zu0S11GzaOJ1nOfLJzpfnIS0Jv3I8qNLRPCKwBtP9RnFNJeTqM/MkM61I6/
XgUF5sg52sPgZz7gp1k4mrXJwgt6j+UCCY7Xk6fGSgKTMWxsy9h7IKH3rW4e8qKjqGS+FyKR/CmJ
fE31O8PgR14W7ZKwgBVdJ45CQykHGiZnQzX/5sTLLmM8fs1dlOySsZ12bWPmYauNaPyqUT+R5bw1
y9g4ViiKDmPLIMr26ouvjTdkHcDmZkSdBjNuLQYaJQctTEtzJkq8Ti9dzGzSEp2DWt5ZLmWP13l9
LtAJDqcJvvShdKu/I/jjk0fwQ2eALkid1cHtQKlx2ndZKUx5xW9fYTKUU/es9fqPZnvWjqP9W0QD
TlPG6QZh2vsUsTFcc0bIl9hNxntj2UEf93wI8mL3NhiEZmIcPKPizZA3c7Axusex1WLkxHmmYibA
fePqAQ7mU0+szD5exHHs2kfB2In8Omjr6bTLtDLai9bJgtK6oHsfHzK6Nh8qQkS1kkbR8qsjTvlg
t0uNRQsuzpTqz4pCZ4s+nXkJBfymtDXmCI+EbYGjTW1ixHwkILbjPKQcvKHeqw/HGb71pHum+tcP
bfXcGGXI4KOEGM8CIkE6AMmpQI+Clas3oj5AFh4Ao7/o9vCKqqZ75Gs+5VbgUt2k6MX6jgwmFwBj
kEyLPDb0a7xP6ANH5hK+kAhadIrDiXJJy+6ebb46C1sI2yQNYrCr4GvW2z+mAOrsJ49RKuuDMxDa
OpnmF+MJ9OmySZ5WRUhizV+CH/MsI501LrqWkNnvwV005ixJ+mKX/Kz95L0tqHh4yo2b56OQH+Xd
Ws3tiAnTMIPGR2sc/SEGawns+oflQxvK+KFfUGT5xTxsmwXlO+vNByp3lH8zTf0Qm8OxSXJn4zrv
7BY+BzMjxjcnLMiVm1xnZWgWXXWahfFpe5PJ08bSt8pSd+MS+bR3xvnJzsbsgQBRUNmM2OPFD2ID
HGZKDnKQcqXuYsG/d9bccxEjjxNAj8SQssh09dX61fGL5O4mmc9AgNhMGeXTyFKkZ/4WYHx2X7nq
hsCaC5RMojlXmAeOebbOEhoOt8yerTMeUvgAdXy3JmAZnFcPE4P3XSFR6tizvMbkexzypkKt4+mf
2JXkY1Zoocgn6ztmd29LdW+JjC29ar7Wg6NhnqzYGpFiMDn931o+zzrxq4gNvAjlpeP8HhdAsJ3u
/WCVtraG07/rfXGTeferkpepQ4R4F6POC4GCaGrC3kj1c+T437btfcq5cpEp8SSyX084qqnqWNJZ
ePfVg5xC1azKDM8643X+nIxblNruQ1WY48YghQfGxbeLLI0dnEO/Ur6W/aV3EhTjAA9UhO9Yq6wn
KzKhP83cM3nGstapKuNQ00i7o4jA0yZbkscYExrrNMZpnvESnGeoSG3P6S8NS24lq5P96CmkZ83S
BVVr/OQ62xll48Ysh8W7Eg7IRcEIYEDywGYQEapnOneRtyRiNIN6rUv7pmpVnnrHTq4JOwXa8ey5
MNect2rUDkjT23WnrlbgFplgfWyeHAvIHdvaaZdmzuo3mX+bpL+c1Vj9rZfRuMWILvcmvWNACCPY
TvN5zGcPxV/xNRgZ1ivhkQ3RYS6ieNx5WKVIWc8PWWqd8Q/c8oEGLG8ILJiNX3M5HC0Lg/biNMQx
6OnNG+ydMtG+O20zhLXuHCzyEo9t/tQ1br+NPCCzpens5aSd9Cmpgz7DP44Nim9lidBpMHKzY/EN
hbsLp9qAMu+n6xzoA0zrdMXcZlQYO2g257AOEPbc85QgUaJOAtOIUFOCUSVDIdrPrrI3fSSCEbQA
FbN7Sx08FcJ0ry0TFzfFOMfNAPXMrM9OVj0mVqMu01jkz4acfpHegivfgDWzJckcMk3mqlUQVWzJ
5Qkmdj6wtZR+XIT3Nk7lHd74Zz1l7+aAWzQnPb6Inoq+AyYSubvKNsTeMrpHLan++vRiOwZ8s2Gd
y4xcQbsy5YHwjI9Cd2Bq9NbF1BAMUQMYIXicLhjb7knoQ39sHwmHXB7crrIe4lHoexf31zxYB6aV
7DIIXERtGovV3hFkUzPeUHjDtqOGIOguw1Xky3Nila+90bzkcQeof6zDMlbDraxMapgl+WOD00Wa
aGHmIfoGpSETKz+hDapx8j4MAuMvMmOkMmLeD2KK7wXGeVOwVXLKCLNaTJRpnRrzttEFdVxi5Act
jxEdldXDf/6hnPg20R7tXdm3+9bViksykoyQogA6FxxoQ2/nF7PxieLKo0/ij8lIc59tWyRPUan1
Z2tJnJANLqin4hAbpXjEBtbctCXFZ0V/Hz8iofDeuXCZNcI429E/Tw+lvfrLyBoNi7Hj2qWFPiWG
9sOAjmw4dInHOK3uGpFZp2ENuPZlfO8MIIeJwqmSDTcHgBpMF2jLYG5TMDilLZpj9BnL/Cvrazi1
fXN1XDR8tm2d83nCTV8bPyRPxER7oKTj8/PueLSMSDz+07yNHrwPzUi7C+XrJ4v3ILDpfHdCkxPE
vMaFyaaPfJq1yWXcL2E6UwVmdfQ1FEv1EM/Vzdd8ZhsF0YFcKzCNbbHzLE/tEl0bT/7IOpBdRb6j
KuCkhA6MAy9rdjpMFSzieTBFhbhm9PkbN6q8nZhrUkQy3X3w4w5+fLJXk7N3uRf+JJg326U8KFjF
qNkjdY5mLPJIhx9YdXQH2NOY4PpShjljjqCu0BY0yRLhgZ3UEYEdBx++eVz96wLQc9wjxPytLipS
UVojeoomeuVRi5w/i/mCxH+rOC3OupMRAdOztBtIptk1nqZ2RWZ815Ubf9R2jLe9jPTHzFo+Y40A
NIeo2dNscajwuu7yKEfIsHaCvm5urRiltyFYlLNgfbf85ixJFzlRd8vjUqx+FuYje9J2jExz7qTd
HQeSK21PRbs556Q3kuQQT/TX42BfJcf1dR1ybYe8phum6d4PyjBf9dor8RXyt/QlUCiWoj9E+uxv
E9NQdzKD6mJLzIqzz+1qvgluinCovECRI3ORNDQJ1Kg6G6BkVfjtEqkOOsvO12wijXC+OAuC48FY
+jMhobilyuWSGLZ5sDgZoGz0WyQkQZfMPyiNzbPjOj9KPFVjUd/4pE9DjlaKKTP5oGne7nLbAIPF
S8eRYlxNaPiBkn8YoMtgUal+aeJs2wwDIW0ToU5unxL8QumNrUzHwozCmZVauetnv9jZ3moUqvS7
niaM9ZhoQ9hIif0MkkRq5151j1Pjp/t0xFqxjGl060W9Kxxk6YmLM24hrA+4lkTH/dyr4j4IDpAC
OPZJpdpDkZt34ut5H52uOlT68hH3nJaYIKA2ldvBLrJQi0teM0jQ6y+SM4XpnxvT0CEYa5MhvqZZ
cnTtfjo3zC1EpcPm8khwg4ManQy1vLRTt+t85reZbc+HslNfcTK+pZ0mnxqG+kEmDl7VmnePRfQh
UQoOAgqihQXvaz1CgPJ4WxiM2O1RYH08sjXog7JtjZPmQkh0Re8CgS3/eIxxUvJebyxuuUVGIrTQ
8DZhk6YWPY86RMKSh3pEe1KknQQSagGdyL09bkY4q5YnzkwBWkCsz0PbVY+zFPe0OZeMA36xK/IP
JlIrtvNzhOvI3KX5KmC2ky2smN+NHENOFetTJ4PUtVvr6M9LtkscXI5tuRBwrdlPmotgfnTo6xqH
qpORGXE6DTJdqiyn7sIowoyAmm0DEOC1QS0XihFgjpM+RnXyDgZs2ixzaYYQiS4kKcb3VtV/PRu1
V6KMLiy8uIfUtrea2ju3Y9pdGgQTiOxQTCLHTw9Qybd5tYZuF9WrVyq8/p0LRGzCraG8oNQJE1Mz
Yg9D5tO9wb2+XdCaB0J2f0tXFp+TLs+NE3LXT5fZPGGeVjsGwYQNp34WwPtyVydTclri8c02IvQU
qgNrpHCNOJlrXapZK45oZd5aZbkfjseKxpItVcz6t67xNkLAek9TZZzH1lnJTr8T0pUvZqqCxeAe
JVRwn8QxyX+Wd1zANhBDZQfPFd0JCkOvwyk83JGlHmO4g5uM1DJfd5Kt2YonpC6vysCBZRvVr1xf
XmOPPKxSmx8KwhBs8Rgrfc1WJYDCIXawhwqD3vRP1YPwRFvUMxap3lC0XlsPF5NuzmSy6f2e1Wrg
NOSlunEeTqB+MMB0iFtb81Ivh9a1jwnm+dAdgN/44Fj7Yzm7nKyCaYJayDtta3C1pXNNPBhHXTb8
NVV/BF1796LoV++1II8H45VctE9TswkRZ0RYxqsowPjIc/sSMxTfmCqtdszxPdj4DDL6GFgDG/MR
wV7LA1cPdxwhf/g/AZbHIs3ZAmKJUQzftZalR0f79iqLkS/uBkhZMa0hwhamRcqyQNh1AyjetsEl
xXgxyd2X2uk1wFL2i5UuBPbKaylXDgJ4MIRUjwkpWHwVHbcQAPUNjkvjuBhgZjDlFlvR1efBZUrh
NQJuLMuzfNLLoxyZvnZZrU6lbjJ7g/qjLDQ/c/9QlQ18G4kmfgaO0RI8N3GXQArqEnBMEYlbmXlx
eXkPWpRp24F/H+WR3RMOJ8yHob7oUXK302x516HuuAO+dS2tu22DPlgOE+GSyxoSxpuyz8qXZKnc
rfTM5MuID52CYN23hrHrXedtyHL9OvX9veGDYwQ0bfrBYAg3YqWm3lwe/SKbQhZh3VFwITF+XhXW
g6UI8CK4kjRlkt7dnoIsIr+NSS6tZyUgTv1gvnFOtnSOcVzeXIuFARl2G7K0EhTo3nIzb9jujQv5
5bdhWfeNaWKHZQ3+o251cSoXmWxsZU/7nq1rQCpoFnCtODcDBRH4nGKTTln/A7xYQZywWz99bJ2u
JstrGvZ+WzMwB2Y5Ig2D+g9wYoxR3o092qi6Y2LMcStYCKJOalv0cfM8TDDlkGW4nTSCpmN+4RL2
eWgAjgX4u/sg75d8n7akSYA2rnZTjmfTFwig8GiNUo44CP2ARrZ6sSbtS5YWuTzUIrmf+RclxvRx
3UUZCyGuAs2oVvAcy8i/VRrr4qTz4qeJqFq4nP5BjfFdnwvWQUiox7wyLqrX2SB0bPvSccrClLd1
AmzF8kGPbv7Q+UjlQFG3hfMLZ7U48PShRy47cg2G1ebBdK/D0CZ6zP6i1VbZTZvvcnJEEAUhaZ06
x7+LLsqwOMr+ybXYTCVOYTGbEmdSzxwGiNh/VFt4L7FCs44OMvd3kTKo1KT7kE/GK2MIkjV7aIQD
jqzMgthe6813FjX6xalR25P1NYFIjrRtvBA7NtTsn4q7au9ltzTPJL58R6mJNLX/NtVnMhQjJEbc
SAKeNbFRjxWeWG1I5NHTMW2ZAzoagiCPQ1MvJwafr/SR1amI8H5lOs1885FVRvPVlrSRcfPmdJl4
ocD/NdXE5ra1fTY62iZmmCCgIMEealJKg7FvJS899qWcYQTpPvaZ1AcVaArjtbUCs4qCG3NU58VT
p06VxlsJrZ0h0jjcm1L/a7gRl7ouPpdWsr6dEsyA0g6d0jR3mm3m+6SCncqYGuCFPTN3F3F5bLPb
AuvcnfCxZCnOU+W86bBmzTaiV/aAilXWezNiTJhKUAcCsgkzDH2XcAXTXl2EHx1GEz1AmiRbUsEp
i7le6LR3wunSrYbnIWN+tLqRXw2DcUBVLdp2sgMGC3EAo/QaVy23sLbaejR4KBDB4ES/mFV9s1oh
jrJ1OPdi++ClACi6ebTD/ryoYd4RRwQxUHo3g/OsYE41t/2vpXfDdmYtgR6l2Iio+bCgBG7qHdqQ
Y9eipUM994XJU98kAi9lmX6QjccBpsHUcnSiNGukWYU048tI+6yP5codN9mUIGP0gEYP4P+YBjH9
6JOLBoP70llZHeriZTFs7qLm2ys5vwQ8C8peZz7OpXFP0TJvG7nmIlNLMGjYLOhfHxqnvbn6jF/R
QJE+2/2p6mObGiXBnObOz1VNaUEmbEi0bYG1Z8lPc0GTLokt7uBCYRolNIvSEDoFVQMNSAFZZSRn
yvIRDphMnkmcus+53T20bSBbFsopYnTd+sxrzn2HiCZvqYYdHnQWP+aEzG1EbJnPf4fCWnY0aMfO
VePBztKr5z6JsvAhRHUbr8L/Uy+G9Tim6Wcv4VBInPKpYdSnKW4RbyoG6XJozp1GkLxuMIidYjvI
iGk4FwsblcWL611W2kymWDGf6m6FytaQM2boFEeZ1jl3nPGg1dpfmsA+xNs0c+Sg9iA9iCmL0VAp
FJSIrAoI0UlolA0b+4qMBopzdNSdC5LLmwvz07T9l94l0qxO/SUougaUigWhlJXDXjQvslrDlRUy
Q6/PhtDBdb0hISfaoxf6MXoPQwgdiTH07YOfRH/d9aRKaSzPTl09D64Y6KWBuhVDa7wOvRdtdTxD
G3pGjJd9P12yRrJYieDVzLTzlvSTZ0zmS2DGmJObBpOES+GzNS0ARngOEkSlMSKEGSUirYnJRok8
qLEa0lM9RXvDGCHGtkjIW3AtQWS17skkfJ4Dur7EPX94Tg4COKMTqma6bYKbzzBjorCpTY0LdhIs
nmEEMPpwWXUzvjRJdnosUrQTskuqw8xC8D5JQ7tHurvNlIU4Bd3NptI6EVpI487FjCVOVCzTksnT
Q79RITLQjSM9bzMl1n0RgG8TyflXXoY0gX0gMMEL1//MhMEkWgHvwO8Kj9I5RiU1eB0NH7qEs2wR
FLmOtnEYsMVebCcPI8MB9ju9pxOwKoPWbaNL74XgNIjN3bFhp2Kb9WMvb3mHzM/T86dyRioTRxTS
jf6hi/HeMt54sH2GGj0olQ3Q+ks+td9eDRaHKnJukm9eZKogIw0dCdUAUOwI3mFtzny+4TgFuOD7
a7KN/eZLuAxWK3eLRmNid/yBGxqJAvNrtvg68kXos5EadrhqjqUigm9uD6apn6We/QZbkJ9i8UMn
ZKGg4VESrRnGFiG/ImOGOuYUMUBEgohEU98l5CP5tmEecyxjJSjT9K/pZH+NNksCAG3IywjPKQak
5XBy76PzObfxGVsB8Vv5Nq/J64laAQ+13RRueSkgaeCBi056Vt4qwD1sygZKw4q91Lw6qB0+P1X4
O0bouP/okzLzTpCEz3uwTBi5W/8lXoh8yzpF5QWkrs/+Cq37WM2UYH1M9jn23aifkVwxOWr7j6or
v/Ghfet1/Yckjechdb7HVDyi6oYCx/lFWULMrLfVJu3HytF+PliiVAgyT0PX3Xxfw03P1yoHlh8m
MXizQYVkqvivZtJUsL1YS0qgJPFzDQyx8bsXHdwg0/MjkuqrsaxUDb5q5tOHmCPNNJXjPTOQBGrK
x48cP9vKuGaJN+96av0tgIa7tTxXur/PUtPYMHrngc3vNtqs4J8/or5+K3FO7C0JTPPEozRHLylt
iWl3H/rCAjGhvYDG+ULhjAEtNu+ynqjOourHyd4WNrIbvS5Yo1ovGby2ItLCxuI3P5goDyP1gTP5
Yf1vf3hyXY5/QgmpkckbHjDrFSuuUsT2N3dm7/WkpFmzxY+vLI568aDLZDp6C6p0zqywpdk9YLdH
+Lrov6WaMfvMfHqNTrCZWLdT0W6c2Hwp9Ayd9Ttf+ts/DQfuTUudj0kWqK3HL3xn137KyK4W2bMy
vTeAfw8LFkKD3XTv149FM34283zNU0TGukWeXY2ChvSXS4edyNOLL+jzrzNCb3vpSD4czw6hlsC5
zCjQvaX9D5z9/4UwvMzNz7//29efMq22KUSX9Hf3r1EKQhe6a/ikiP7POQwvLY7K9uu//8f+I4TB
N/5hkjYshO6ZPvJn9/+novriH8ImQp6nkf/dFf+SimpY/7BZwdrgoZnYoscnukhhikz+/d8M4x++
4TM/sAlu0D1d9/43qaie/19CkjzdMbGd8gUdwLYsSNa8+3+Jg4rzXrS6JfoDenEWIOMHVvVdlpmf
KfKnTdvoLzOCof/H3nk1t42lafivuOZi76BCOjhA7c5UjZhEKier7RsUJbERiJyBX78PFGzRacfL
vtBObVVPj9uUDsHDE77whhyNjGqEuHgAGLktsAYOO2XKEQBw21+1x5qsiHht+w/E9YA7leZpC3YH
0bEWjXwTtjohNbtIPd7CCVb4b4ixIHsM7dEDfZjkOLMbN0Au6ykME+c4btfelYMd+My2UIVJ4Qg4
xWbbwYYqYPFZTgruaViqbnAeoQAkhQAJuIWJhldaqeL2oneAtO3qNqiRPsaVmgblp0wgfE4ZfTaI
/jKUt2qMBT3x4se+F8dOmc4NJbkqrRbUc5ddNz09UDCr81T/rHoGR4Q7G7bKo+kZuCUVOqAG0UFJ
kndOW+Fjg/Mrdd5DsxaPHJKUteIjmL3UXCsDcXhkzeklKqNQBRKmZXSkDOlJK9ziGHEUOipUEACT
xLRHPO1zi+zBtMQP/hBlc+pEHaBeVzurogqAp811atl4EiLiHVR8OgnavZW0WQMLzm2Amp5GG6y2
G8wICIDgvSici415FapwsOiq1csw1zPobNoUC6wjO2uJWEUPb0xLjyRCzU5LyzVFvQHNu46KAz6j
SH40TZXSDdpehF3n8h7UnJK4pxjRQPyh1wS4hbK/cIJlmwLGtqR3iZltDAcmzCaWQCnc01W0pbp6
hgIymuX0nh3LMrCGBSISBl4yGzUrLOwfAiQM0OSIMaMCOulY7Wnmg8wUt74djilooJ1WzigiaAcJ
cmwVerOjGkubIe6IUt+kdYOxhYXapqVgLWshpFHlPbJfRNUcBBFkHrlJ4MXD/I7mlU4dSIbEbgi1
FVOZFZhmJjTRwQ5Hyyjs75sMaYywx1vesy8COazcNj4uLC7PsIzOyyou0JrxKffBP6dD5k3gKONb
i37RIkEYG1NA/SpCHw4g8MSgHDIB4Hvn1LgbKDPdiQhc7QCBO6yBgZT60cTMP+qV8pncyZzHOBOR
2aFYiUUA3y6tzjazDisdja6wiBZDJ1daAtwrt2FiaFWmwY61VrJd4scwFhmrduFlkID8oV+FNCWz
bRLMekt5sDMflRlcwkd8DqETSiKgu2wYTmTlNYLRYCiA7JLT+wwOeNGwECCrRHBLx3baCvvYLofH
7cBtayeIGKpqftUIhNMd1Yc26WC8SNJ3J6v4GtzUpFHQD6XljNB4Yl9gPHUcl+oJBe56Fvu0v0bl
kaFH0mzbRH/C2wxpXlJZifyFTJ3PoB94WPxv8zigKo40Nd3IwW+aE7eOmpPGpnKVuBDSS1r5PLh7
j+niCmpNiVkEXZqtpKFZ90G6INI+HFCkDWR0A+vwxnSKwyAArSwj/Q/Ujied2ZjLvqBHPKICEJXg
uHOyYK1bkbXQho3I/XUmNTjuOJumOlWItvLtSdU6f6amjYCEA3aTggpZuvCg+nioPLvZRvauQNhh
uMlb1I9KGS6isIIVpvZn4O/QKB8KScFsMI/aBL1hUJGrLjTQhDuNAbhP3Ka+UVvAJUENUSsK/Y8o
pzSoKxR3LkVx1HA5SHHWvGxGnq4qj8u8J3gFfCZSA1Fe/J7bmK8q/INz/F7znO28cpVununtRqmu
hWVfkVLdDF14kRgKS80+7lHEJOmHl+6b1qGhdt7UBa63KgRs/si99wpoyYUHu9ZFbn6BYHi4BG++
ECXHsGrn9qJVMNyzWkiOhRk6t72f5iQIVvxg1dXc1alGbRUc2wI9uSoGpDhdv6zmnoXtRk1rfiIU
5l+FD73VlfNCEgDy1XABISPiOcDyEee9rLAhm+D2BQsRowHEVMrr1PTaZREZc6OEGRAlGUo3tR3M
8xBWfWWzUkErRkVHERCDa/SJfS76sdwanOUuTUBjm2tHTtECf0Gz3mbpzIoKcwcDeG4q8InpNLTs
LIjWzraZKKAkD6nq4h4tyo+dBqsg9Ol/aQnqiYmC9mtlXUZh2K7Kyl4mXf+xMq3bqECpr3U6HFKj
m44lcaYb1s3WBzSF3/WxGCC/uYr3KdXRpLMSG79WzMKA1f0xFJ4Jih3QPX0mjNV0shsdMdeq9Fa5
ZxwppplfWhStRvID4K+sNU8Cf3uU4blG1YR+77ZJVyi3bezYowUSW2dtN1p5D05MD3ri5IaYKUUi
OUuJb0cRsgkMewfuaywmARxbJQ9ucl9+qkoLEKTbryp0ptCuWWbEu01V+hPEzCkJgqeZB1qKCe1w
2WrotMGI4FKCTgSlJUQstOq5ClLr1klXpXKEL/WdP6jLs0wFkuX6ib8YMrJALQ3PYVdwq/fDpRd4
922sPdYKECtFGuC76J+PB6JKNxwOvJxsNQOHGMWbpq6tXCsAvroWilxNkU7TO4uGI32RxravA9Wk
EOn5LiZsWbiMMdojgeTqyKiUkE/ri1oYzSndn4u+7kp4Lg0CHxj+APbDhYJjoQgxEhIBDaxIRZQb
HaZp4Zd0TWN+CMYYttxOjCNbdWGO+FWp2ACv0ORXhUDxl96cRxAxHYDfIMp7b6C2dmX68bVr6+lZ
nSB8FFNfnW1lfNExKeh/nJhBEiy2QZlPvAZstB768UzP/MeMrvgkQZqTClA3s9Tu1Ec/3c0GALNl
d+HYW2VRBWTWSjCYx6PwVZRq9jx1IN9aeXul+KE2lyYFgCz3OoDXLRCM+k/aS3ewnFA5wQADVJli
QCEX7ZlTnimKXh5vw0HME0TAqNMQEEoEYNQIjjTxBMywIPUXVUUja9A4Vm3qiIqMaOUTo9TUpZDd
OSdijVC21LbTvNY3VYmBQYlDEJI6yRL51cnW1l3OM+PYlhTJQgRIqNwlfxClFWdIcnGtRgGJMhY7
tkF44yCtNMtHAawGW5VhUAeol7Yz7fwQRDkMilJB7EWmAsFewChT4rITxfmU4zUFxS7sp0JlmeR5
7KDX39+wBuYNEDAYKclF2XvF0sqSDcyX+zoApYNlu5zo1JM9f56Xxp2TuBRUPNQtOp5i8PjQFQC9
3HQX2DN4CyWszyNIc4fqkF/qiDlMvdyyp0VnrWmWzYKsm9g0SGstHq1aXFwXMxpBQlxhi1gf4bno
ItDAmiX8hFRbXSHE5XWjko8BjQkdp3ng0WivQEWGZo1LSdjcImg4CmNRG7ez+jbRgxO7h4uMwESx
NEtUNBBX/tjBKS0ps+UhwYCjEquizIBTCMLKQ3pttNt5Hn1qJBFHUoZ3Tmj0UKHtUSy92E5QrJ4G
USQXKWjZwwb1EhrnYuoqKIWzp3WcAS1qzaXKzsfSyFY+KXGO/kyMKBvyZfjRgGgdArEZQvS5DC02
p7S4H6H5PogA8p4s8J4vW7g+MjZuOgO2jmFAhQtpJUFfnenFtQd6QOK86m7J3hP3o4qAE8dAcJOK
ZKVHGCYZtbkuzGxTHNI+QOrK4r5youQIqGVrJ1xmSGb1kAGpdYg74EFzPYYdi9cBLk2OgbFF6ZjH
PluMZhGUWziHcyPNZ1oGCiNsrCOXAMBEEgiRu5N8rKTn0MtO0i6BvpUhYQ3mGt3li6igMkAhX8/s
P0UZnsZtPbotNBv035aKm11j1nfeGABPRU9RKMwtCAduQ32Ssv8xhCwd8Pz2zJFI8Waxs+lkjg0M
exuFh/AKZdJhbuNk7RAl5giutaIGKVGhBkNL17GtWa6LdlYrWXyIBoqcaslVGvjxFC0YdZph7gmX
tY1ouDqfcFkDpqshzKBXy9zJHt3QvFdbCDZeK65zsb13ZZpOjXyY+LZ9R2sfsIVn4BaWzmuMVA/t
Bs2EoQ+WFCBXsd89hiRDg3tGk01Hzdv2Jxk+lI5nnff+QtWd2zpboaN7BMOynBqNp0OwxtQNDN4q
3aqftmNXWTZlOxtiJVkIpb7W6DMCiVcWnMKXitA+Rrr0R1rfptdnWtLydpCAp53rXWgO9V4HPcay
QvxTKglCNPolUqRnWgchquc6mPgROl96FJ4CGxhZ4Vh5iTwB5pQODadzPpITqzPP8PBJpcgTApTS
ktswjR6QGSDSgcBWmGeKdPIJrcNPoQ4/Nwvz87oNj9Qeb3pLmW3r+DhV0hliYUetKR61wkENCRMV
t8L2nXr341M54v+LN/9K8caQ+DL+vHgzXT8W6w/r5PHD2dpbFx+O1s0mCr6r5TyN8lzLkcYBQZit
apopTaQb3hh7U5XRTNOR1HdMe3TU/GKoqasUgITjULARo7Em9Z/XUo56oFIagium6rahq8Zv+XpT
mNqx0xRARaTE51PlSRwg4LuFnDCsdPhKFKvH5rSgxp2nJOGmP9dKjOzA2r+Zq4s0oiuSfAA9AoQ2
qcq//8341nnaUikXaRqdF0y2EYz65v28GLhkJkp3JhK47UiyopU4jbq70j7zDRzocKHmHsn4XwKN
xgYH08KaqE6CFPQknkpVe+cY8wLLHMyi0Ji88YrwVMr+3jf+iNj9MW0CLwunSgk6yFtb7Jhff4Jx
5ndm7OkTGOCmkLm1qDR84w9OpJ86Fnacs4yDATrbUjTkbFhpKeF5p7TX4XWry7nmFWxdpG5hJlmF
NadKjkxOM6W5aQqHTJ9HrEeTpzua0wtRgQYj6wYA4CKB++snNtTvzNtVYePYqgnD4ksWFP92qnWx
LzM4rB7CjwNcVD00lw0B8QkCTZ8VeeQ00Nw7n0JERaRxWDggvCJNIfzdrgCMbemYw5jurGEV4A83
qQY0S8ItyS5Yxs/q4NCVtAr6XwtOo+g4txEF1RRsQU0zWAIvmkcDZC/c8A7Rn/isu3+2Nm2R0Xgb
saq2aw+DbXtolTSdUX6PxaEO0CesPguw9KOtHtwfNAUAM6TD1PpDkwyDXoAuTtVcmTpZOM/MBD4y
kuz30N0OAdIe0u7drgVW26TkXNxiknIzphsPLKvLtSUUE3xWQ/O7mayq/IoFN23Bn5BI+tvRvOEe
MMe0hSpLCeg0aLoFEg+HgyEm2Poc4i59CIqFAptXNXATozPk3lZma6yyHlqmeWRsM6yLSoTg5Ynn
W1To82utbM6zTi6bAl9sgP42LZ+oSRc0XVyDM374DD7omJ7acnyoJDAXKt1nZE1RXe1nsXRXwq/Q
LkSXxI1Oenc709EEQUbtwjDkvCuNoxJT6ghuMs4eFXjX4qgTp2iPo16hVIcG8fX4tKl0Zy5v3age
xVH+P7kb9wqaZSTAzaj3SW3VPQzVM0SI6OqnkOrvtnFDZdOc0ieelA6y49WZI4ZZTSHPLu9rBb0l
uEvSVyjS0Vzu7wFsTtvsJEXN32L11+DCDbJ+3BuCuJmKAMUluEaOxhthLV0YsL5hOwHNJbYmhLfv
6elOqc0xxQnsPOwhBK3c5lzL7zt7ZXvnwDSXyQADIIDzzccT5IhdBvzQ1KflqF5EfTaMEaW/3rbp
kVKc9RkbMszoERNim6BNkeg279Hhn/g4dNnAiBPvIbdYEjSYQIdN7ZhCLTrHNqHC+KlsjddsOQ9i
xO+y+HM5kKxErfkAKPujrUiIz5X7GaWQhdX1yoqmIFIP9facxrh/KrT8EsBjgkq0YKY9ts8gNRe2
bhrNTUOAMBuictlD+p90dSOWwneR5gEbDEjuzxgChU8Bw17gNgnKMEYHCKcFppYPhUhHdqRkiPuH
GqrJiqmJW4OfoUk6wzYRmIU+zNMOaElrQjrJ/dsMqZGt3hCsgZDuEXKaegK517Zh9wUONg6l735G
SG/eWK5yiufmg+nTuzPcuFjIAKy2lcG5cnzEORIxNTKyNEV37TNkV8nxDFivYRN6q0axbnSoGqc4
2dagUEqa2JrO1rRR/OuFKlYyRgFMuMqnDmWKSwl+vyaqvUXD+VQYJeRan61KFxcNEVF9ahx76aql
d1KjS9dkwQlQRmyeIVJlBmYadPEvOH0adPtpaVd29vnpCP2tgOg0eCCRTv+s/mv8tYc064vA86sn
L+uv//V/yC+cVpWuS5OY41fRTrxOnqId6EDfBDkvv/wS5IyhjM6Q0hTckKb11TVcPcAe/k38Qy/p
xTWcIIdXpG5zi+qabjs8y9cox7AMLMNZC4iX6Ib5Ow0r51trbWHbBmpH2GpraH+Kb/tVWaHkrZmg
gKmFwZ/AHs9kIRaZ5dyATiOvDjU6yRJDI4U2sqdfZoP1CR2+Re189tsaCJOCh4E/fNzWSOsEArqF
MgtPhrBYkSxhhRHNPLc5hZPyMdfRoIRvSQVlEQ4FiLyJs1VmZoQPNwZntT23WqyxIw9fKnAwHNRm
Hi23lkHtDVFmIDptbsIz1M5MpD4t776jSNDDbLGj/BoA6fVAQwlK5cSEDLWlOxZV90N03XvAn+Nh
ITqLckx7KjMbJbD4RMvMs8TsPmYGTZYqubCEOqNLvMAVgTbA2Mp3bwaQhlPbNW+obBwVbXgeu8hk
ydFgtBQFnoMgboE+XVaePGKDsyNF87kChqDayFebTJunmotRAidX0NuLqweFHC7P4hMzjGZvVt8P
4kdtbCw+h5XLx7//jcU1fpFSlUTRrDXdHhuTbxqPfQxuBqaKCeMfi7OE5heYCq/Nz6kcnctCKWHG
0QsY5GwMr5Blnfz6AcwfBcyqtFRLQB1WDWHtPsAozgMjNEDqmJgg4ySy62LeqWP7shdihkzHOUBC
ZEDc4QJz4o9NEhgnhPjKMraM4FAebnoqTvOBoBARcMzcuQoQqUwHFEiLIxDBSK7bnrJUqy1lvFKd
mCKKpyiE9FRgC/AnNoatrYE08qjLlCLQeuRC3MjBBB360lVndak/9K0L1rUbLmsY/DAzcP3WtTsj
149dWHGgUo+Br+XINGTe8e+flDdpzD+/PCb/XQ/TX6aOE5+0MSBp9H9wkvKbLyepdWDbVC5MSfZH
g31s8LebsmL1Wwf0+3VVtcg9nCdMwMtBanCQOprKaUlaMgIG2BYvBykvAYnUKNNQ/0E8WrN+5yA1
xuX9dv+p0iZXlKSNqgWKRB/355v9V/uWjNUY7XfNApHebEUweihmEOg9KQ41H8Efy3KOYKloK4qS
Cv7R9khqlu1Fpaj3YE2redPp4bGvR5e+lp3pWVuftXXZT3SlCuiqchhhbL9FAiMA4S5VjroS3qHV
kBxlyXVHp3SRd10+F/guL1BwnAMsoMUEE+jcKMuP3Cq3nbKlMboFOfzvtbpfAprpulrPkiqo+st6
U/RXm7JGPuwpUvE26fjqU35+k/7vfujXA33YPL3zc6nlIa2TanwCj9xwZ9Vr326Vp0d6et5fjRCt
+Vj1IxAcIC2G0IWmsxcsjeoFSxHWovfysnQOCCAseEJcFsQl40FNnPNmhn42B7/+eM+T+euf2fkA
P4cKUT54c/l8+Vq+n4Nvhvg6B5o4AKRiSYFyKJ/UIUr6Zg4cS5jYA47An7GO9O7mwBD280MRU79d
m78xCbpzwPGmOaZQDYkkHOfl23VgHRhUykzVlPZrJe19rQPcoPU914EuDixJrZAKD1Ohm+OAb+bA
5mWVUpXJBeA4ujZeKe9sDnRwa3tOgqYdcLux1W0UCih4qZwwbyZB2gemKlWdfAJjU0n89t4mgUfn
A4wFxZ2E7CcH408PBd0+MIgdnPG2l5ZlqbuLwRlRgrzKwWG/RBHvay3o1Mn3nQI2vTDZ9ggMUXYH
erSzFEBX2hiISlbCayD1vqZAwi63dGrjey0EbgeuQJ3zhaTJUAnddmZBmgc4NlLC1nXiTQkf6L1t
CB5u3MR7TQLxr80ioKiuOU8RNcfM21NBHJga1QeTS2I8MrTno/gdhQnjWtCNvW8I/cBydNIH6imv
2/7tNGgHgu6PAa7XsUwAx+/uhuBkN8cuwd5Hg3bAXWPTBtGkrev8eWc92PoBuGUOB0IGxBBV692t
h9eJ2Dd21I0D7kBNd7guOW00Y/e6JGYQlqnRaQTlrTtPaej7OiT5dsb24n6ngwYuniIOwA06ZNJQ
vzkd5Ni61TXyiJfj4b0dkRpPt++W0EzqCnzJpPMGo8mxAf72bLAONKJLYsvxB5671O9rJRiqLfad
BF0eUExgRVGIJnB4ug3fTIJN9CghdpBMaWDG3t8yQF5pz72gqQdgEZC8tEgVDaLo3ZOR6tO4BzgT
KCI9IxLe1yog89P3zSU158AUEGRImpkKoY17680qYA40FWwhnRNzfFF7PoTfUbSgcVLvvRWMA2hC
SJCRRNnsLHM3gSCR4q8d6mjcoBwcLwvvPU3CU2fL2PuG5AokjUD3xdSp95u7xyJELB3kjE0zgnAB
LtR7zCfp0Rl7LweuB8OklkZ0KC3igd070jHo7zmciZwY2kvn730dDGNezdG979lAwGRQ+daoMhEr
EzvtbosxqTRIth2SKubrqTz/7uZhXA97z4N1oFokEo423rvPfYg3ZyT1BZoWqm1RhqIyKUdQ2/ua
B87usUHMQ+1RdFQPuCTpgIDP0MdGze6msJkEnVsELNY7TSt1Sc677yRYB4CzyU6pL1BWIzTYvS05
GWi1A2uEUMG/Ryjd+1oJ5FJAKMWY+uy1GjR5AKeW09GgQU1P4psjkl6ESv0VXxZH2COd991l1+R/
2vO3s8eWGL9uEEYqcTJBAbfizmqw5YEjuT2gDVvjH36n/vovxBZf2lvY6kWPT42tYFP+qP/1sx94
PQ6+f/2lnzMiEDT6Vjs/OPa5nt/7a9/rHzu12aee05sXX3tQT+/z8usvH/D7t955r9dP9fqXR8Gm
WBcP4EyfWm4vj3m2jmmP/TN59AEqXxTrx03p77TenvpOXx/oOzb7l63wy/GLOlk/+OvoR29BIY3g
a++3wBgtfh1mnPznyvC+wx4G/rp4O+xzA2bfYY/WRb9O1m8H1p67W3uPHMQ/nemXIsi+b7Fax3H9
4T/WcfafH47XpR8HOzNE7j/emPu+y/G6SGg+b3cn6bmCsffYbIXom4GfcuJ9Bz5Zb0t//dhuNtnr
DDwdBJJM6/Uvfsgr+Je20en60e9/vE2fM7l9H//8MeDxXx/0aRc9hz/7DnxRP9YP/qYo+p3BLWPE
bO0/eBKu71/HeXrq517AvgNfrcN1WQHE2Rn7ORbad+zrYLsNdg6sl8LUvgPfrOMggm/yWL99akqz
Y89038Fvqwoayw/uCXI+8y9Y4Xdglz4cbhJvHb0+7Ph9vkQc+z796ZrDnAOr2tVTeakF7Tv6og4Z
vXr73F/aMXuPne7syi8tv33H5eJfv4J2z4KH9J5vd1lGQM/K3c+h0Rn9Cw71f/4qEPja0t73Y50G
Q1rshgNf8/p9B/+1Is8bPNNOYPcmafhVpPRbjLE932vkpI1f9dtvmml6Sfv3nabTdTIqF/1gcEL9
vQffeEST635nV7w8+18QTE43kR+8PuXTBf40LSYdpH2ffPplv/0cJL/n9/o/Qkf3Ht9fV1VQfgdO
/dp13XeWnu6Z9XbEwL5O+dPX8PIOf8FNs+Iq+On4f8ESutmwtbxvY/yvJYR9Z+hk/cj8vJ0c2Bk0
pMBu0YXkDzpsrteXfxZy/iiT/AJ7/D6/fIUz/ujXdpPn8Sceos26+Md/AwAA//8=</cx:binary>
              </cx:geoCache>
            </cx:geography>
          </cx:layoutPr>
          <cx:valueColors>
            <cx:minColor>
              <a:schemeClr val="accent6">
                <a:lumMod val="20000"/>
                <a:lumOff val="80000"/>
              </a:schemeClr>
            </cx:minColor>
            <cx:midColor>
              <a:schemeClr val="accent6">
                <a:lumMod val="60000"/>
                <a:lumOff val="40000"/>
              </a:schemeClr>
            </cx:midColor>
            <cx:maxColor>
              <a:schemeClr val="accent6">
                <a:lumMod val="50000"/>
              </a:schemeClr>
            </cx:maxColor>
          </cx:valueColors>
          <cx:valueColorPositions count="3"/>
        </cx:series>
      </cx:plotAreaRegion>
    </cx:plotArea>
    <cx:legend pos="r" align="min" overlay="0">
      <cx:txPr>
        <a:bodyPr spcFirstLastPara="1" vertOverflow="ellipsis" horzOverflow="overflow" wrap="square" lIns="0" tIns="0" rIns="0" bIns="0" anchor="ctr" anchorCtr="1"/>
        <a:lstStyle/>
        <a:p>
          <a:pPr algn="ctr" rtl="0">
            <a:defRPr/>
          </a:pPr>
          <a:endParaRPr lang="en-US" sz="900" b="1" i="0" u="none" strike="noStrike" baseline="0">
            <a:solidFill>
              <a:schemeClr val="bg1">
                <a:lumMod val="95000"/>
              </a:scheme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withinLinearReversed" id="26">
  <a:schemeClr val="accent6"/>
</cs:colorStyle>
</file>

<file path=xl/charts/colors10.xml><?xml version="1.0" encoding="utf-8"?>
<cs:colorStyle xmlns:cs="http://schemas.microsoft.com/office/drawing/2012/chartStyle" xmlns:a="http://schemas.openxmlformats.org/drawingml/2006/main" meth="withinLinearReversed" id="26">
  <a:schemeClr val="accent6"/>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withinLinear" id="19">
  <a:schemeClr val="accent6"/>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withinLinearReversed" id="26">
  <a:schemeClr val="accent6"/>
</cs:colorStyle>
</file>

<file path=xl/charts/colors19.xml><?xml version="1.0" encoding="utf-8"?>
<cs:colorStyle xmlns:cs="http://schemas.microsoft.com/office/drawing/2012/chartStyle" xmlns:a="http://schemas.openxmlformats.org/drawingml/2006/main" meth="withinLinearReversed" id="26">
  <a:schemeClr val="accent6"/>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withinLinear" id="19">
  <a:schemeClr val="accent6"/>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svg"/><Relationship Id="rId18" Type="http://schemas.openxmlformats.org/officeDocument/2006/relationships/image" Target="../media/image17.png"/><Relationship Id="rId3" Type="http://schemas.openxmlformats.org/officeDocument/2006/relationships/image" Target="../media/image2.svg"/><Relationship Id="rId21" Type="http://schemas.openxmlformats.org/officeDocument/2006/relationships/image" Target="../media/image20.svg"/><Relationship Id="rId7" Type="http://schemas.openxmlformats.org/officeDocument/2006/relationships/image" Target="../media/image6.svg"/><Relationship Id="rId12" Type="http://schemas.openxmlformats.org/officeDocument/2006/relationships/image" Target="../media/image11.png"/><Relationship Id="rId17" Type="http://schemas.openxmlformats.org/officeDocument/2006/relationships/image" Target="../media/image16.svg"/><Relationship Id="rId2" Type="http://schemas.openxmlformats.org/officeDocument/2006/relationships/image" Target="../media/image1.png"/><Relationship Id="rId16" Type="http://schemas.openxmlformats.org/officeDocument/2006/relationships/image" Target="../media/image15.png"/><Relationship Id="rId20" Type="http://schemas.openxmlformats.org/officeDocument/2006/relationships/image" Target="../media/image19.png"/><Relationship Id="rId1" Type="http://schemas.microsoft.com/office/2014/relationships/chartEx" Target="../charts/chartEx1.xml"/><Relationship Id="rId6" Type="http://schemas.openxmlformats.org/officeDocument/2006/relationships/image" Target="../media/image5.png"/><Relationship Id="rId11" Type="http://schemas.openxmlformats.org/officeDocument/2006/relationships/image" Target="../media/image10.svg"/><Relationship Id="rId5" Type="http://schemas.openxmlformats.org/officeDocument/2006/relationships/image" Target="../media/image4.svg"/><Relationship Id="rId15" Type="http://schemas.openxmlformats.org/officeDocument/2006/relationships/image" Target="../media/image14.svg"/><Relationship Id="rId23" Type="http://schemas.openxmlformats.org/officeDocument/2006/relationships/image" Target="../media/image22.svg"/><Relationship Id="rId10" Type="http://schemas.openxmlformats.org/officeDocument/2006/relationships/image" Target="../media/image9.png"/><Relationship Id="rId19" Type="http://schemas.openxmlformats.org/officeDocument/2006/relationships/image" Target="../media/image18.svg"/><Relationship Id="rId4" Type="http://schemas.openxmlformats.org/officeDocument/2006/relationships/image" Target="../media/image3.png"/><Relationship Id="rId9" Type="http://schemas.openxmlformats.org/officeDocument/2006/relationships/image" Target="../media/image8.svg"/><Relationship Id="rId14" Type="http://schemas.openxmlformats.org/officeDocument/2006/relationships/image" Target="../media/image13.png"/><Relationship Id="rId22" Type="http://schemas.openxmlformats.org/officeDocument/2006/relationships/image" Target="../media/image2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14.svg"/><Relationship Id="rId18" Type="http://schemas.openxmlformats.org/officeDocument/2006/relationships/image" Target="../media/image19.png"/><Relationship Id="rId26" Type="http://schemas.openxmlformats.org/officeDocument/2006/relationships/chart" Target="../charts/chart15.xml"/><Relationship Id="rId3" Type="http://schemas.microsoft.com/office/2014/relationships/chartEx" Target="../charts/chartEx2.xml"/><Relationship Id="rId21" Type="http://schemas.openxmlformats.org/officeDocument/2006/relationships/chart" Target="../charts/chart10.xml"/><Relationship Id="rId7" Type="http://schemas.openxmlformats.org/officeDocument/2006/relationships/image" Target="../media/image2.svg"/><Relationship Id="rId12" Type="http://schemas.openxmlformats.org/officeDocument/2006/relationships/image" Target="../media/image13.png"/><Relationship Id="rId17" Type="http://schemas.openxmlformats.org/officeDocument/2006/relationships/image" Target="../media/image16.svg"/><Relationship Id="rId25" Type="http://schemas.openxmlformats.org/officeDocument/2006/relationships/chart" Target="../charts/chart14.xml"/><Relationship Id="rId2" Type="http://schemas.microsoft.com/office/2007/relationships/hdphoto" Target="../media/hdphoto1.wdp"/><Relationship Id="rId16" Type="http://schemas.openxmlformats.org/officeDocument/2006/relationships/image" Target="../media/image15.png"/><Relationship Id="rId20" Type="http://schemas.openxmlformats.org/officeDocument/2006/relationships/chart" Target="../charts/chart9.xml"/><Relationship Id="rId1" Type="http://schemas.openxmlformats.org/officeDocument/2006/relationships/image" Target="../media/image23.png"/><Relationship Id="rId6" Type="http://schemas.openxmlformats.org/officeDocument/2006/relationships/image" Target="../media/image1.png"/><Relationship Id="rId11" Type="http://schemas.openxmlformats.org/officeDocument/2006/relationships/image" Target="../media/image8.svg"/><Relationship Id="rId24" Type="http://schemas.openxmlformats.org/officeDocument/2006/relationships/chart" Target="../charts/chart13.xml"/><Relationship Id="rId5" Type="http://schemas.openxmlformats.org/officeDocument/2006/relationships/image" Target="../media/image10.svg"/><Relationship Id="rId15" Type="http://schemas.openxmlformats.org/officeDocument/2006/relationships/image" Target="../media/image6.svg"/><Relationship Id="rId23" Type="http://schemas.openxmlformats.org/officeDocument/2006/relationships/chart" Target="../charts/chart12.xml"/><Relationship Id="rId10" Type="http://schemas.openxmlformats.org/officeDocument/2006/relationships/image" Target="../media/image7.png"/><Relationship Id="rId19" Type="http://schemas.openxmlformats.org/officeDocument/2006/relationships/image" Target="../media/image20.svg"/><Relationship Id="rId4" Type="http://schemas.openxmlformats.org/officeDocument/2006/relationships/image" Target="../media/image9.png"/><Relationship Id="rId9" Type="http://schemas.openxmlformats.org/officeDocument/2006/relationships/image" Target="../media/image4.svg"/><Relationship Id="rId14" Type="http://schemas.openxmlformats.org/officeDocument/2006/relationships/image" Target="../media/image24.png"/><Relationship Id="rId22" Type="http://schemas.openxmlformats.org/officeDocument/2006/relationships/chart" Target="../charts/chart11.xml"/><Relationship Id="rId27" Type="http://schemas.openxmlformats.org/officeDocument/2006/relationships/chart" Target="../charts/chart16.xml"/></Relationships>
</file>

<file path=xl/drawings/_rels/drawing4.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14.svg"/><Relationship Id="rId18" Type="http://schemas.openxmlformats.org/officeDocument/2006/relationships/image" Target="../media/image19.png"/><Relationship Id="rId3" Type="http://schemas.microsoft.com/office/2014/relationships/chartEx" Target="../charts/chartEx3.xml"/><Relationship Id="rId7" Type="http://schemas.openxmlformats.org/officeDocument/2006/relationships/image" Target="../media/image2.svg"/><Relationship Id="rId12" Type="http://schemas.openxmlformats.org/officeDocument/2006/relationships/image" Target="../media/image13.png"/><Relationship Id="rId17" Type="http://schemas.openxmlformats.org/officeDocument/2006/relationships/image" Target="../media/image16.svg"/><Relationship Id="rId2" Type="http://schemas.microsoft.com/office/2007/relationships/hdphoto" Target="../media/hdphoto1.wdp"/><Relationship Id="rId16" Type="http://schemas.openxmlformats.org/officeDocument/2006/relationships/image" Target="../media/image15.png"/><Relationship Id="rId1" Type="http://schemas.openxmlformats.org/officeDocument/2006/relationships/image" Target="../media/image23.png"/><Relationship Id="rId6" Type="http://schemas.openxmlformats.org/officeDocument/2006/relationships/image" Target="../media/image1.png"/><Relationship Id="rId11" Type="http://schemas.openxmlformats.org/officeDocument/2006/relationships/image" Target="../media/image8.svg"/><Relationship Id="rId5" Type="http://schemas.openxmlformats.org/officeDocument/2006/relationships/image" Target="../media/image10.svg"/><Relationship Id="rId15" Type="http://schemas.openxmlformats.org/officeDocument/2006/relationships/image" Target="../media/image6.svg"/><Relationship Id="rId10" Type="http://schemas.openxmlformats.org/officeDocument/2006/relationships/image" Target="../media/image7.png"/><Relationship Id="rId19" Type="http://schemas.openxmlformats.org/officeDocument/2006/relationships/image" Target="../media/image20.svg"/><Relationship Id="rId4" Type="http://schemas.openxmlformats.org/officeDocument/2006/relationships/image" Target="../media/image9.png"/><Relationship Id="rId9" Type="http://schemas.openxmlformats.org/officeDocument/2006/relationships/image" Target="../media/image4.svg"/><Relationship Id="rId14" Type="http://schemas.openxmlformats.org/officeDocument/2006/relationships/image" Target="../media/image24.png"/></Relationships>
</file>

<file path=xl/drawings/_rels/drawing5.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14.svg"/><Relationship Id="rId18" Type="http://schemas.openxmlformats.org/officeDocument/2006/relationships/image" Target="../media/image19.png"/><Relationship Id="rId26" Type="http://schemas.openxmlformats.org/officeDocument/2006/relationships/chart" Target="../charts/chart23.xml"/><Relationship Id="rId3" Type="http://schemas.microsoft.com/office/2014/relationships/chartEx" Target="../charts/chartEx4.xml"/><Relationship Id="rId21" Type="http://schemas.openxmlformats.org/officeDocument/2006/relationships/chart" Target="../charts/chart18.xml"/><Relationship Id="rId7" Type="http://schemas.openxmlformats.org/officeDocument/2006/relationships/image" Target="../media/image2.svg"/><Relationship Id="rId12" Type="http://schemas.openxmlformats.org/officeDocument/2006/relationships/image" Target="../media/image13.png"/><Relationship Id="rId17" Type="http://schemas.openxmlformats.org/officeDocument/2006/relationships/image" Target="../media/image16.svg"/><Relationship Id="rId25" Type="http://schemas.openxmlformats.org/officeDocument/2006/relationships/chart" Target="../charts/chart22.xml"/><Relationship Id="rId2" Type="http://schemas.microsoft.com/office/2007/relationships/hdphoto" Target="../media/hdphoto1.wdp"/><Relationship Id="rId16" Type="http://schemas.openxmlformats.org/officeDocument/2006/relationships/image" Target="../media/image15.png"/><Relationship Id="rId20" Type="http://schemas.openxmlformats.org/officeDocument/2006/relationships/chart" Target="../charts/chart17.xml"/><Relationship Id="rId1" Type="http://schemas.openxmlformats.org/officeDocument/2006/relationships/image" Target="../media/image23.png"/><Relationship Id="rId6" Type="http://schemas.openxmlformats.org/officeDocument/2006/relationships/image" Target="../media/image1.png"/><Relationship Id="rId11" Type="http://schemas.openxmlformats.org/officeDocument/2006/relationships/image" Target="../media/image8.svg"/><Relationship Id="rId24" Type="http://schemas.openxmlformats.org/officeDocument/2006/relationships/chart" Target="../charts/chart21.xml"/><Relationship Id="rId5" Type="http://schemas.openxmlformats.org/officeDocument/2006/relationships/image" Target="../media/image10.svg"/><Relationship Id="rId15" Type="http://schemas.openxmlformats.org/officeDocument/2006/relationships/image" Target="../media/image6.svg"/><Relationship Id="rId23" Type="http://schemas.openxmlformats.org/officeDocument/2006/relationships/chart" Target="../charts/chart20.xml"/><Relationship Id="rId10" Type="http://schemas.openxmlformats.org/officeDocument/2006/relationships/image" Target="../media/image7.png"/><Relationship Id="rId19" Type="http://schemas.openxmlformats.org/officeDocument/2006/relationships/image" Target="../media/image20.svg"/><Relationship Id="rId4" Type="http://schemas.openxmlformats.org/officeDocument/2006/relationships/image" Target="../media/image9.png"/><Relationship Id="rId9" Type="http://schemas.openxmlformats.org/officeDocument/2006/relationships/image" Target="../media/image4.svg"/><Relationship Id="rId14" Type="http://schemas.openxmlformats.org/officeDocument/2006/relationships/image" Target="../media/image24.png"/><Relationship Id="rId22" Type="http://schemas.openxmlformats.org/officeDocument/2006/relationships/chart" Target="../charts/chart19.xml"/><Relationship Id="rId27" Type="http://schemas.openxmlformats.org/officeDocument/2006/relationships/chart" Target="../charts/chart24.xml"/></Relationships>
</file>

<file path=xl/drawings/drawing1.xml><?xml version="1.0" encoding="utf-8"?>
<xdr:wsDr xmlns:xdr="http://schemas.openxmlformats.org/drawingml/2006/spreadsheetDrawing" xmlns:a="http://schemas.openxmlformats.org/drawingml/2006/main">
  <xdr:twoCellAnchor>
    <xdr:from>
      <xdr:col>9</xdr:col>
      <xdr:colOff>830580</xdr:colOff>
      <xdr:row>2</xdr:row>
      <xdr:rowOff>110490</xdr:rowOff>
    </xdr:from>
    <xdr:to>
      <xdr:col>14</xdr:col>
      <xdr:colOff>807720</xdr:colOff>
      <xdr:row>22</xdr:row>
      <xdr:rowOff>114300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CBBCCB3-0F87-4FC9-A206-F66530FB129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966960" y="476250"/>
              <a:ext cx="6027420" cy="36614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6</xdr:col>
      <xdr:colOff>323830</xdr:colOff>
      <xdr:row>36</xdr:row>
      <xdr:rowOff>78232</xdr:rowOff>
    </xdr:from>
    <xdr:to>
      <xdr:col>6</xdr:col>
      <xdr:colOff>536447</xdr:colOff>
      <xdr:row>37</xdr:row>
      <xdr:rowOff>107969</xdr:rowOff>
    </xdr:to>
    <xdr:pic>
      <xdr:nvPicPr>
        <xdr:cNvPr id="5" name="Graphic 4" descr="Group of men">
          <a:extLst>
            <a:ext uri="{FF2B5EF4-FFF2-40B4-BE49-F238E27FC236}">
              <a16:creationId xmlns:a16="http://schemas.microsoft.com/office/drawing/2014/main" id="{8F9AEF95-0F94-4CD1-9301-B1DB1E3E7F3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4385290" y="6661912"/>
          <a:ext cx="212617" cy="212617"/>
        </a:xfrm>
        <a:prstGeom prst="rect">
          <a:avLst/>
        </a:prstGeom>
      </xdr:spPr>
    </xdr:pic>
    <xdr:clientData/>
  </xdr:twoCellAnchor>
  <xdr:twoCellAnchor editAs="oneCell">
    <xdr:from>
      <xdr:col>6</xdr:col>
      <xdr:colOff>876300</xdr:colOff>
      <xdr:row>36</xdr:row>
      <xdr:rowOff>45720</xdr:rowOff>
    </xdr:from>
    <xdr:to>
      <xdr:col>6</xdr:col>
      <xdr:colOff>1143000</xdr:colOff>
      <xdr:row>37</xdr:row>
      <xdr:rowOff>129540</xdr:rowOff>
    </xdr:to>
    <xdr:pic>
      <xdr:nvPicPr>
        <xdr:cNvPr id="7" name="Graphic 6" descr="Bar graph with upward trend">
          <a:extLst>
            <a:ext uri="{FF2B5EF4-FFF2-40B4-BE49-F238E27FC236}">
              <a16:creationId xmlns:a16="http://schemas.microsoft.com/office/drawing/2014/main" id="{F94AD653-47CE-4D2D-94AE-789859E049F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4937760" y="6629400"/>
          <a:ext cx="266700" cy="266700"/>
        </a:xfrm>
        <a:prstGeom prst="rect">
          <a:avLst/>
        </a:prstGeom>
      </xdr:spPr>
    </xdr:pic>
    <xdr:clientData/>
  </xdr:twoCellAnchor>
  <xdr:twoCellAnchor editAs="oneCell">
    <xdr:from>
      <xdr:col>6</xdr:col>
      <xdr:colOff>1522793</xdr:colOff>
      <xdr:row>36</xdr:row>
      <xdr:rowOff>77723</xdr:rowOff>
    </xdr:from>
    <xdr:to>
      <xdr:col>7</xdr:col>
      <xdr:colOff>204216</xdr:colOff>
      <xdr:row>37</xdr:row>
      <xdr:rowOff>145986</xdr:rowOff>
    </xdr:to>
    <xdr:pic>
      <xdr:nvPicPr>
        <xdr:cNvPr id="9" name="Graphic 8" descr="Business Growth RTL">
          <a:extLst>
            <a:ext uri="{FF2B5EF4-FFF2-40B4-BE49-F238E27FC236}">
              <a16:creationId xmlns:a16="http://schemas.microsoft.com/office/drawing/2014/main" id="{953D326D-1629-4137-B159-0742DE7843C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5584253" y="6661403"/>
          <a:ext cx="251143" cy="251143"/>
        </a:xfrm>
        <a:prstGeom prst="rect">
          <a:avLst/>
        </a:prstGeom>
      </xdr:spPr>
    </xdr:pic>
    <xdr:clientData/>
  </xdr:twoCellAnchor>
  <xdr:twoCellAnchor editAs="oneCell">
    <xdr:from>
      <xdr:col>7</xdr:col>
      <xdr:colOff>533400</xdr:colOff>
      <xdr:row>36</xdr:row>
      <xdr:rowOff>30480</xdr:rowOff>
    </xdr:from>
    <xdr:to>
      <xdr:col>7</xdr:col>
      <xdr:colOff>800100</xdr:colOff>
      <xdr:row>37</xdr:row>
      <xdr:rowOff>114300</xdr:rowOff>
    </xdr:to>
    <xdr:pic>
      <xdr:nvPicPr>
        <xdr:cNvPr id="11" name="Graphic 10" descr="Lightbulb and gear">
          <a:extLst>
            <a:ext uri="{FF2B5EF4-FFF2-40B4-BE49-F238E27FC236}">
              <a16:creationId xmlns:a16="http://schemas.microsoft.com/office/drawing/2014/main" id="{AA1F93AA-9C43-4ABB-A3C5-B6FEE6ED9E7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164580" y="6614160"/>
          <a:ext cx="266700" cy="266700"/>
        </a:xfrm>
        <a:prstGeom prst="rect">
          <a:avLst/>
        </a:prstGeom>
      </xdr:spPr>
    </xdr:pic>
    <xdr:clientData/>
  </xdr:twoCellAnchor>
  <xdr:twoCellAnchor editAs="oneCell">
    <xdr:from>
      <xdr:col>6</xdr:col>
      <xdr:colOff>331560</xdr:colOff>
      <xdr:row>40</xdr:row>
      <xdr:rowOff>8997</xdr:rowOff>
    </xdr:from>
    <xdr:to>
      <xdr:col>6</xdr:col>
      <xdr:colOff>626026</xdr:colOff>
      <xdr:row>41</xdr:row>
      <xdr:rowOff>120583</xdr:rowOff>
    </xdr:to>
    <xdr:pic>
      <xdr:nvPicPr>
        <xdr:cNvPr id="13" name="Graphic 12" descr="Map with pin">
          <a:extLst>
            <a:ext uri="{FF2B5EF4-FFF2-40B4-BE49-F238E27FC236}">
              <a16:creationId xmlns:a16="http://schemas.microsoft.com/office/drawing/2014/main" id="{5F5C82B9-E9B4-41E8-8FEE-59B519997BE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4393020" y="7324197"/>
          <a:ext cx="294466" cy="294466"/>
        </a:xfrm>
        <a:prstGeom prst="rect">
          <a:avLst/>
        </a:prstGeom>
      </xdr:spPr>
    </xdr:pic>
    <xdr:clientData/>
  </xdr:twoCellAnchor>
  <xdr:twoCellAnchor editAs="oneCell">
    <xdr:from>
      <xdr:col>6</xdr:col>
      <xdr:colOff>915899</xdr:colOff>
      <xdr:row>39</xdr:row>
      <xdr:rowOff>174236</xdr:rowOff>
    </xdr:from>
    <xdr:to>
      <xdr:col>6</xdr:col>
      <xdr:colOff>1210365</xdr:colOff>
      <xdr:row>41</xdr:row>
      <xdr:rowOff>102942</xdr:rowOff>
    </xdr:to>
    <xdr:pic>
      <xdr:nvPicPr>
        <xdr:cNvPr id="15" name="Graphic 14" descr="Marker">
          <a:extLst>
            <a:ext uri="{FF2B5EF4-FFF2-40B4-BE49-F238E27FC236}">
              <a16:creationId xmlns:a16="http://schemas.microsoft.com/office/drawing/2014/main" id="{412478D9-0836-4E1A-9BCB-905F09B20F57}"/>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4977359" y="7306556"/>
          <a:ext cx="294466" cy="294466"/>
        </a:xfrm>
        <a:prstGeom prst="rect">
          <a:avLst/>
        </a:prstGeom>
      </xdr:spPr>
    </xdr:pic>
    <xdr:clientData/>
  </xdr:twoCellAnchor>
  <xdr:twoCellAnchor editAs="oneCell">
    <xdr:from>
      <xdr:col>6</xdr:col>
      <xdr:colOff>1539240</xdr:colOff>
      <xdr:row>40</xdr:row>
      <xdr:rowOff>22860</xdr:rowOff>
    </xdr:from>
    <xdr:to>
      <xdr:col>7</xdr:col>
      <xdr:colOff>236220</xdr:colOff>
      <xdr:row>41</xdr:row>
      <xdr:rowOff>106680</xdr:rowOff>
    </xdr:to>
    <xdr:pic>
      <xdr:nvPicPr>
        <xdr:cNvPr id="21" name="Graphic 20" descr="Trophy">
          <a:extLst>
            <a:ext uri="{FF2B5EF4-FFF2-40B4-BE49-F238E27FC236}">
              <a16:creationId xmlns:a16="http://schemas.microsoft.com/office/drawing/2014/main" id="{A5892BA7-7EE7-45F0-8683-A10BC0AEA6D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5600700" y="7338060"/>
          <a:ext cx="266700" cy="266700"/>
        </a:xfrm>
        <a:prstGeom prst="rect">
          <a:avLst/>
        </a:prstGeom>
      </xdr:spPr>
    </xdr:pic>
    <xdr:clientData/>
  </xdr:twoCellAnchor>
  <xdr:twoCellAnchor editAs="oneCell">
    <xdr:from>
      <xdr:col>7</xdr:col>
      <xdr:colOff>502920</xdr:colOff>
      <xdr:row>39</xdr:row>
      <xdr:rowOff>175260</xdr:rowOff>
    </xdr:from>
    <xdr:to>
      <xdr:col>7</xdr:col>
      <xdr:colOff>822960</xdr:colOff>
      <xdr:row>41</xdr:row>
      <xdr:rowOff>129540</xdr:rowOff>
    </xdr:to>
    <xdr:pic>
      <xdr:nvPicPr>
        <xdr:cNvPr id="23" name="Graphic 22" descr="Statistics">
          <a:extLst>
            <a:ext uri="{FF2B5EF4-FFF2-40B4-BE49-F238E27FC236}">
              <a16:creationId xmlns:a16="http://schemas.microsoft.com/office/drawing/2014/main" id="{97311B1F-CCD2-4331-AAEE-0342C2C589D3}"/>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6134100" y="7307580"/>
          <a:ext cx="320040" cy="320040"/>
        </a:xfrm>
        <a:prstGeom prst="rect">
          <a:avLst/>
        </a:prstGeom>
      </xdr:spPr>
    </xdr:pic>
    <xdr:clientData/>
  </xdr:twoCellAnchor>
  <xdr:twoCellAnchor editAs="oneCell">
    <xdr:from>
      <xdr:col>8</xdr:col>
      <xdr:colOff>345720</xdr:colOff>
      <xdr:row>39</xdr:row>
      <xdr:rowOff>160020</xdr:rowOff>
    </xdr:from>
    <xdr:to>
      <xdr:col>8</xdr:col>
      <xdr:colOff>647700</xdr:colOff>
      <xdr:row>41</xdr:row>
      <xdr:rowOff>96240</xdr:rowOff>
    </xdr:to>
    <xdr:pic>
      <xdr:nvPicPr>
        <xdr:cNvPr id="25" name="Graphic 24" descr="Connections">
          <a:extLst>
            <a:ext uri="{FF2B5EF4-FFF2-40B4-BE49-F238E27FC236}">
              <a16:creationId xmlns:a16="http://schemas.microsoft.com/office/drawing/2014/main" id="{69D114A1-17D1-4D49-A7CB-4C21AEACADA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7257060" y="7292340"/>
          <a:ext cx="301980" cy="301980"/>
        </a:xfrm>
        <a:prstGeom prst="rect">
          <a:avLst/>
        </a:prstGeom>
      </xdr:spPr>
    </xdr:pic>
    <xdr:clientData/>
  </xdr:twoCellAnchor>
  <xdr:twoCellAnchor editAs="oneCell">
    <xdr:from>
      <xdr:col>7</xdr:col>
      <xdr:colOff>1036740</xdr:colOff>
      <xdr:row>39</xdr:row>
      <xdr:rowOff>117120</xdr:rowOff>
    </xdr:from>
    <xdr:to>
      <xdr:col>8</xdr:col>
      <xdr:colOff>91440</xdr:colOff>
      <xdr:row>41</xdr:row>
      <xdr:rowOff>86220</xdr:rowOff>
    </xdr:to>
    <xdr:pic>
      <xdr:nvPicPr>
        <xdr:cNvPr id="27" name="Graphic 26" descr="Research">
          <a:extLst>
            <a:ext uri="{FF2B5EF4-FFF2-40B4-BE49-F238E27FC236}">
              <a16:creationId xmlns:a16="http://schemas.microsoft.com/office/drawing/2014/main" id="{4217FEED-16F0-46F1-AD95-F0440CC398BE}"/>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6667920" y="7249440"/>
          <a:ext cx="334860" cy="334860"/>
        </a:xfrm>
        <a:prstGeom prst="rect">
          <a:avLst/>
        </a:prstGeom>
      </xdr:spPr>
    </xdr:pic>
    <xdr:clientData/>
  </xdr:twoCellAnchor>
  <xdr:twoCellAnchor editAs="oneCell">
    <xdr:from>
      <xdr:col>7</xdr:col>
      <xdr:colOff>996240</xdr:colOff>
      <xdr:row>36</xdr:row>
      <xdr:rowOff>43740</xdr:rowOff>
    </xdr:from>
    <xdr:to>
      <xdr:col>8</xdr:col>
      <xdr:colOff>22860</xdr:colOff>
      <xdr:row>37</xdr:row>
      <xdr:rowOff>167640</xdr:rowOff>
    </xdr:to>
    <xdr:pic>
      <xdr:nvPicPr>
        <xdr:cNvPr id="29" name="Graphic 28" descr="Gauge">
          <a:extLst>
            <a:ext uri="{FF2B5EF4-FFF2-40B4-BE49-F238E27FC236}">
              <a16:creationId xmlns:a16="http://schemas.microsoft.com/office/drawing/2014/main" id="{54E82B77-BE17-4C0E-A2E8-623C0C0A8F8F}"/>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6627420" y="6627420"/>
          <a:ext cx="306780" cy="3067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838200</xdr:colOff>
      <xdr:row>53</xdr:row>
      <xdr:rowOff>144780</xdr:rowOff>
    </xdr:from>
    <xdr:to>
      <xdr:col>3</xdr:col>
      <xdr:colOff>1348740</xdr:colOff>
      <xdr:row>74</xdr:row>
      <xdr:rowOff>137160</xdr:rowOff>
    </xdr:to>
    <xdr:graphicFrame macro="">
      <xdr:nvGraphicFramePr>
        <xdr:cNvPr id="2" name="Chart 1">
          <a:extLst>
            <a:ext uri="{FF2B5EF4-FFF2-40B4-BE49-F238E27FC236}">
              <a16:creationId xmlns:a16="http://schemas.microsoft.com/office/drawing/2014/main" id="{76846A2D-982A-4EE7-84C3-DEC104B628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373380</xdr:colOff>
      <xdr:row>13</xdr:row>
      <xdr:rowOff>7620</xdr:rowOff>
    </xdr:from>
    <xdr:to>
      <xdr:col>4</xdr:col>
      <xdr:colOff>1135380</xdr:colOff>
      <xdr:row>30</xdr:row>
      <xdr:rowOff>152400</xdr:rowOff>
    </xdr:to>
    <xdr:graphicFrame macro="">
      <xdr:nvGraphicFramePr>
        <xdr:cNvPr id="3" name="Chart 2">
          <a:extLst>
            <a:ext uri="{FF2B5EF4-FFF2-40B4-BE49-F238E27FC236}">
              <a16:creationId xmlns:a16="http://schemas.microsoft.com/office/drawing/2014/main" id="{49A048A4-EEE2-4C61-A7E9-8CFD1615D8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1173480</xdr:colOff>
      <xdr:row>13</xdr:row>
      <xdr:rowOff>15240</xdr:rowOff>
    </xdr:from>
    <xdr:to>
      <xdr:col>7</xdr:col>
      <xdr:colOff>144780</xdr:colOff>
      <xdr:row>31</xdr:row>
      <xdr:rowOff>45720</xdr:rowOff>
    </xdr:to>
    <xdr:graphicFrame macro="">
      <xdr:nvGraphicFramePr>
        <xdr:cNvPr id="4" name="Chart 3">
          <a:extLst>
            <a:ext uri="{FF2B5EF4-FFF2-40B4-BE49-F238E27FC236}">
              <a16:creationId xmlns:a16="http://schemas.microsoft.com/office/drawing/2014/main" id="{6EA41BA5-B04E-4741-A38D-8E2116106D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373380</xdr:colOff>
      <xdr:row>14</xdr:row>
      <xdr:rowOff>30480</xdr:rowOff>
    </xdr:from>
    <xdr:to>
      <xdr:col>10</xdr:col>
      <xdr:colOff>1303020</xdr:colOff>
      <xdr:row>29</xdr:row>
      <xdr:rowOff>106680</xdr:rowOff>
    </xdr:to>
    <xdr:graphicFrame macro="">
      <xdr:nvGraphicFramePr>
        <xdr:cNvPr id="5" name="Chart 4">
          <a:extLst>
            <a:ext uri="{FF2B5EF4-FFF2-40B4-BE49-F238E27FC236}">
              <a16:creationId xmlns:a16="http://schemas.microsoft.com/office/drawing/2014/main" id="{6F4F3CDB-F1D5-4254-86F2-EA32681DBD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1379220</xdr:colOff>
      <xdr:row>14</xdr:row>
      <xdr:rowOff>30480</xdr:rowOff>
    </xdr:from>
    <xdr:to>
      <xdr:col>14</xdr:col>
      <xdr:colOff>251460</xdr:colOff>
      <xdr:row>26</xdr:row>
      <xdr:rowOff>68580</xdr:rowOff>
    </xdr:to>
    <xdr:graphicFrame macro="">
      <xdr:nvGraphicFramePr>
        <xdr:cNvPr id="8" name="Chart 7">
          <a:extLst>
            <a:ext uri="{FF2B5EF4-FFF2-40B4-BE49-F238E27FC236}">
              <a16:creationId xmlns:a16="http://schemas.microsoft.com/office/drawing/2014/main" id="{A2D3D3D0-9834-4B83-9A5A-5DE961B2D5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914400</xdr:colOff>
      <xdr:row>33</xdr:row>
      <xdr:rowOff>15240</xdr:rowOff>
    </xdr:from>
    <xdr:to>
      <xdr:col>15</xdr:col>
      <xdr:colOff>7620</xdr:colOff>
      <xdr:row>46</xdr:row>
      <xdr:rowOff>152400</xdr:rowOff>
    </xdr:to>
    <xdr:graphicFrame macro="">
      <xdr:nvGraphicFramePr>
        <xdr:cNvPr id="9" name="Chart 8">
          <a:extLst>
            <a:ext uri="{FF2B5EF4-FFF2-40B4-BE49-F238E27FC236}">
              <a16:creationId xmlns:a16="http://schemas.microsoft.com/office/drawing/2014/main" id="{CE8EECDA-660C-4EDB-8BD8-315013A75C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99060</xdr:colOff>
      <xdr:row>45</xdr:row>
      <xdr:rowOff>83820</xdr:rowOff>
    </xdr:from>
    <xdr:to>
      <xdr:col>25</xdr:col>
      <xdr:colOff>281940</xdr:colOff>
      <xdr:row>58</xdr:row>
      <xdr:rowOff>175260</xdr:rowOff>
    </xdr:to>
    <xdr:graphicFrame macro="">
      <xdr:nvGraphicFramePr>
        <xdr:cNvPr id="10" name="Chart 9">
          <a:extLst>
            <a:ext uri="{FF2B5EF4-FFF2-40B4-BE49-F238E27FC236}">
              <a16:creationId xmlns:a16="http://schemas.microsoft.com/office/drawing/2014/main" id="{9C7D52B9-FDCF-47F2-AE22-CF8ED8B91A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24</xdr:col>
      <xdr:colOff>160020</xdr:colOff>
      <xdr:row>4</xdr:row>
      <xdr:rowOff>68580</xdr:rowOff>
    </xdr:from>
    <xdr:to>
      <xdr:col>33</xdr:col>
      <xdr:colOff>350520</xdr:colOff>
      <xdr:row>19</xdr:row>
      <xdr:rowOff>68580</xdr:rowOff>
    </xdr:to>
    <xdr:graphicFrame macro="">
      <xdr:nvGraphicFramePr>
        <xdr:cNvPr id="11" name="Chart 10">
          <a:extLst>
            <a:ext uri="{FF2B5EF4-FFF2-40B4-BE49-F238E27FC236}">
              <a16:creationId xmlns:a16="http://schemas.microsoft.com/office/drawing/2014/main" id="{D8A98374-E267-4820-86C8-A008AF00A5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4</xdr:col>
      <xdr:colOff>708660</xdr:colOff>
      <xdr:row>57</xdr:row>
      <xdr:rowOff>167640</xdr:rowOff>
    </xdr:from>
    <xdr:to>
      <xdr:col>6</xdr:col>
      <xdr:colOff>220980</xdr:colOff>
      <xdr:row>71</xdr:row>
      <xdr:rowOff>74295</xdr:rowOff>
    </xdr:to>
    <mc:AlternateContent xmlns:mc="http://schemas.openxmlformats.org/markup-compatibility/2006" xmlns:a14="http://schemas.microsoft.com/office/drawing/2010/main">
      <mc:Choice Requires="a14">
        <xdr:graphicFrame macro="">
          <xdr:nvGraphicFramePr>
            <xdr:cNvPr id="12" name="Salesman Name 2">
              <a:extLst>
                <a:ext uri="{FF2B5EF4-FFF2-40B4-BE49-F238E27FC236}">
                  <a16:creationId xmlns:a16="http://schemas.microsoft.com/office/drawing/2014/main" id="{13499E60-7511-4334-849E-83F612236193}"/>
                </a:ext>
              </a:extLst>
            </xdr:cNvPr>
            <xdr:cNvGraphicFramePr/>
          </xdr:nvGraphicFramePr>
          <xdr:xfrm>
            <a:off x="0" y="0"/>
            <a:ext cx="0" cy="0"/>
          </xdr:xfrm>
          <a:graphic>
            <a:graphicData uri="http://schemas.microsoft.com/office/drawing/2010/slicer">
              <sle:slicer xmlns:sle="http://schemas.microsoft.com/office/drawing/2010/slicer" name="Salesman Name 2"/>
            </a:graphicData>
          </a:graphic>
        </xdr:graphicFrame>
      </mc:Choice>
      <mc:Fallback xmlns="">
        <xdr:sp macro="" textlink="">
          <xdr:nvSpPr>
            <xdr:cNvPr id="0" name=""/>
            <xdr:cNvSpPr>
              <a:spLocks noTextEdit="1"/>
            </xdr:cNvSpPr>
          </xdr:nvSpPr>
          <xdr:spPr>
            <a:xfrm>
              <a:off x="4876800" y="105918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83820</xdr:colOff>
      <xdr:row>48</xdr:row>
      <xdr:rowOff>129540</xdr:rowOff>
    </xdr:from>
    <xdr:to>
      <xdr:col>7</xdr:col>
      <xdr:colOff>998220</xdr:colOff>
      <xdr:row>62</xdr:row>
      <xdr:rowOff>36195</xdr:rowOff>
    </xdr:to>
    <mc:AlternateContent xmlns:mc="http://schemas.openxmlformats.org/markup-compatibility/2006" xmlns:a14="http://schemas.microsoft.com/office/drawing/2010/main">
      <mc:Choice Requires="a14">
        <xdr:graphicFrame macro="">
          <xdr:nvGraphicFramePr>
            <xdr:cNvPr id="13" name="Product Focus 2">
              <a:extLst>
                <a:ext uri="{FF2B5EF4-FFF2-40B4-BE49-F238E27FC236}">
                  <a16:creationId xmlns:a16="http://schemas.microsoft.com/office/drawing/2014/main" id="{33CE04C6-6F93-4967-AE31-8CF97B0FF4E9}"/>
                </a:ext>
              </a:extLst>
            </xdr:cNvPr>
            <xdr:cNvGraphicFramePr/>
          </xdr:nvGraphicFramePr>
          <xdr:xfrm>
            <a:off x="0" y="0"/>
            <a:ext cx="0" cy="0"/>
          </xdr:xfrm>
          <a:graphic>
            <a:graphicData uri="http://schemas.microsoft.com/office/drawing/2010/slicer">
              <sle:slicer xmlns:sle="http://schemas.microsoft.com/office/drawing/2010/slicer" name="Product Focus 2"/>
            </a:graphicData>
          </a:graphic>
        </xdr:graphicFrame>
      </mc:Choice>
      <mc:Fallback xmlns="">
        <xdr:sp macro="" textlink="">
          <xdr:nvSpPr>
            <xdr:cNvPr id="0" name=""/>
            <xdr:cNvSpPr>
              <a:spLocks noTextEdit="1"/>
            </xdr:cNvSpPr>
          </xdr:nvSpPr>
          <xdr:spPr>
            <a:xfrm>
              <a:off x="6568440" y="89077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1203960</xdr:colOff>
      <xdr:row>48</xdr:row>
      <xdr:rowOff>53340</xdr:rowOff>
    </xdr:from>
    <xdr:to>
      <xdr:col>9</xdr:col>
      <xdr:colOff>944880</xdr:colOff>
      <xdr:row>61</xdr:row>
      <xdr:rowOff>142875</xdr:rowOff>
    </xdr:to>
    <mc:AlternateContent xmlns:mc="http://schemas.openxmlformats.org/markup-compatibility/2006" xmlns:a14="http://schemas.microsoft.com/office/drawing/2010/main">
      <mc:Choice Requires="a14">
        <xdr:graphicFrame macro="">
          <xdr:nvGraphicFramePr>
            <xdr:cNvPr id="14" name="Retailer Name 3">
              <a:extLst>
                <a:ext uri="{FF2B5EF4-FFF2-40B4-BE49-F238E27FC236}">
                  <a16:creationId xmlns:a16="http://schemas.microsoft.com/office/drawing/2014/main" id="{2265850F-0A01-463A-9D96-61643418113B}"/>
                </a:ext>
              </a:extLst>
            </xdr:cNvPr>
            <xdr:cNvGraphicFramePr/>
          </xdr:nvGraphicFramePr>
          <xdr:xfrm>
            <a:off x="0" y="0"/>
            <a:ext cx="0" cy="0"/>
          </xdr:xfrm>
          <a:graphic>
            <a:graphicData uri="http://schemas.microsoft.com/office/drawing/2010/slicer">
              <sle:slicer xmlns:sle="http://schemas.microsoft.com/office/drawing/2010/slicer" name="Retailer Name 3"/>
            </a:graphicData>
          </a:graphic>
        </xdr:graphicFrame>
      </mc:Choice>
      <mc:Fallback xmlns="">
        <xdr:sp macro="" textlink="">
          <xdr:nvSpPr>
            <xdr:cNvPr id="0" name=""/>
            <xdr:cNvSpPr>
              <a:spLocks noTextEdit="1"/>
            </xdr:cNvSpPr>
          </xdr:nvSpPr>
          <xdr:spPr>
            <a:xfrm>
              <a:off x="8602980" y="88315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975360</xdr:colOff>
      <xdr:row>48</xdr:row>
      <xdr:rowOff>22860</xdr:rowOff>
    </xdr:from>
    <xdr:to>
      <xdr:col>11</xdr:col>
      <xdr:colOff>304800</xdr:colOff>
      <xdr:row>61</xdr:row>
      <xdr:rowOff>112395</xdr:rowOff>
    </xdr:to>
    <mc:AlternateContent xmlns:mc="http://schemas.openxmlformats.org/markup-compatibility/2006" xmlns:a14="http://schemas.microsoft.com/office/drawing/2010/main">
      <mc:Choice Requires="a14">
        <xdr:graphicFrame macro="">
          <xdr:nvGraphicFramePr>
            <xdr:cNvPr id="15" name="SEASON 2">
              <a:extLst>
                <a:ext uri="{FF2B5EF4-FFF2-40B4-BE49-F238E27FC236}">
                  <a16:creationId xmlns:a16="http://schemas.microsoft.com/office/drawing/2014/main" id="{3BEA1A1E-9669-44F9-AF68-335BAEED50A6}"/>
                </a:ext>
              </a:extLst>
            </xdr:cNvPr>
            <xdr:cNvGraphicFramePr/>
          </xdr:nvGraphicFramePr>
          <xdr:xfrm>
            <a:off x="0" y="0"/>
            <a:ext cx="0" cy="0"/>
          </xdr:xfrm>
          <a:graphic>
            <a:graphicData uri="http://schemas.microsoft.com/office/drawing/2010/slicer">
              <sle:slicer xmlns:sle="http://schemas.microsoft.com/office/drawing/2010/slicer" name="SEASON 2"/>
            </a:graphicData>
          </a:graphic>
        </xdr:graphicFrame>
      </mc:Choice>
      <mc:Fallback xmlns="">
        <xdr:sp macro="" textlink="">
          <xdr:nvSpPr>
            <xdr:cNvPr id="0" name=""/>
            <xdr:cNvSpPr>
              <a:spLocks noTextEdit="1"/>
            </xdr:cNvSpPr>
          </xdr:nvSpPr>
          <xdr:spPr>
            <a:xfrm>
              <a:off x="10462260" y="88011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297180</xdr:colOff>
      <xdr:row>20</xdr:row>
      <xdr:rowOff>45720</xdr:rowOff>
    </xdr:from>
    <xdr:to>
      <xdr:col>30</xdr:col>
      <xdr:colOff>457200</xdr:colOff>
      <xdr:row>27</xdr:row>
      <xdr:rowOff>137160</xdr:rowOff>
    </xdr:to>
    <mc:AlternateContent xmlns:mc="http://schemas.openxmlformats.org/markup-compatibility/2006" xmlns:tsle="http://schemas.microsoft.com/office/drawing/2012/timeslicer">
      <mc:Choice Requires="tsle">
        <xdr:graphicFrame macro="">
          <xdr:nvGraphicFramePr>
            <xdr:cNvPr id="16" name="Date 2">
              <a:extLst>
                <a:ext uri="{FF2B5EF4-FFF2-40B4-BE49-F238E27FC236}">
                  <a16:creationId xmlns:a16="http://schemas.microsoft.com/office/drawing/2014/main" id="{376622DB-6C17-4837-86D6-F605D0BEC12F}"/>
                </a:ext>
              </a:extLst>
            </xdr:cNvPr>
            <xdr:cNvGraphicFramePr/>
          </xdr:nvGraphicFramePr>
          <xdr:xfrm>
            <a:off x="0" y="0"/>
            <a:ext cx="0" cy="0"/>
          </xdr:xfrm>
          <a:graphic>
            <a:graphicData uri="http://schemas.microsoft.com/office/drawing/2012/timeslicer">
              <tsle:timeslicer name="Date 2"/>
            </a:graphicData>
          </a:graphic>
        </xdr:graphicFrame>
      </mc:Choice>
      <mc:Fallback xmlns="">
        <xdr:sp macro="" textlink="">
          <xdr:nvSpPr>
            <xdr:cNvPr id="0" name=""/>
            <xdr:cNvSpPr>
              <a:spLocks noTextEdit="1"/>
            </xdr:cNvSpPr>
          </xdr:nvSpPr>
          <xdr:spPr>
            <a:xfrm>
              <a:off x="23660100" y="370332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11</xdr:col>
      <xdr:colOff>396240</xdr:colOff>
      <xdr:row>48</xdr:row>
      <xdr:rowOff>83820</xdr:rowOff>
    </xdr:from>
    <xdr:to>
      <xdr:col>13</xdr:col>
      <xdr:colOff>754380</xdr:colOff>
      <xdr:row>61</xdr:row>
      <xdr:rowOff>173355</xdr:rowOff>
    </xdr:to>
    <mc:AlternateContent xmlns:mc="http://schemas.openxmlformats.org/markup-compatibility/2006" xmlns:a14="http://schemas.microsoft.com/office/drawing/2010/main">
      <mc:Choice Requires="a14">
        <xdr:graphicFrame macro="">
          <xdr:nvGraphicFramePr>
            <xdr:cNvPr id="17" name="Store ID 2">
              <a:extLst>
                <a:ext uri="{FF2B5EF4-FFF2-40B4-BE49-F238E27FC236}">
                  <a16:creationId xmlns:a16="http://schemas.microsoft.com/office/drawing/2014/main" id="{3F9D16B4-05ED-474E-8306-C891EE9828DE}"/>
                </a:ext>
              </a:extLst>
            </xdr:cNvPr>
            <xdr:cNvGraphicFramePr/>
          </xdr:nvGraphicFramePr>
          <xdr:xfrm>
            <a:off x="0" y="0"/>
            <a:ext cx="0" cy="0"/>
          </xdr:xfrm>
          <a:graphic>
            <a:graphicData uri="http://schemas.microsoft.com/office/drawing/2010/slicer">
              <sle:slicer xmlns:sle="http://schemas.microsoft.com/office/drawing/2010/slicer" name="Store ID 2"/>
            </a:graphicData>
          </a:graphic>
        </xdr:graphicFrame>
      </mc:Choice>
      <mc:Fallback xmlns="">
        <xdr:sp macro="" textlink="">
          <xdr:nvSpPr>
            <xdr:cNvPr id="0" name=""/>
            <xdr:cNvSpPr>
              <a:spLocks noTextEdit="1"/>
            </xdr:cNvSpPr>
          </xdr:nvSpPr>
          <xdr:spPr>
            <a:xfrm>
              <a:off x="12382500" y="88620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944880</xdr:colOff>
      <xdr:row>64</xdr:row>
      <xdr:rowOff>45720</xdr:rowOff>
    </xdr:from>
    <xdr:to>
      <xdr:col>9</xdr:col>
      <xdr:colOff>685800</xdr:colOff>
      <xdr:row>77</xdr:row>
      <xdr:rowOff>135255</xdr:rowOff>
    </xdr:to>
    <mc:AlternateContent xmlns:mc="http://schemas.openxmlformats.org/markup-compatibility/2006" xmlns:a14="http://schemas.microsoft.com/office/drawing/2010/main">
      <mc:Choice Requires="a14">
        <xdr:graphicFrame macro="">
          <xdr:nvGraphicFramePr>
            <xdr:cNvPr id="18" name="REGION 2">
              <a:extLst>
                <a:ext uri="{FF2B5EF4-FFF2-40B4-BE49-F238E27FC236}">
                  <a16:creationId xmlns:a16="http://schemas.microsoft.com/office/drawing/2014/main" id="{FF7BC2F3-E10B-4A54-BA63-6C6B20B241E2}"/>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8343900" y="117500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8467</xdr:rowOff>
    </xdr:from>
    <xdr:to>
      <xdr:col>38</xdr:col>
      <xdr:colOff>144780</xdr:colOff>
      <xdr:row>46</xdr:row>
      <xdr:rowOff>93133</xdr:rowOff>
    </xdr:to>
    <xdr:pic>
      <xdr:nvPicPr>
        <xdr:cNvPr id="2" name="Picture 1">
          <a:extLst>
            <a:ext uri="{FF2B5EF4-FFF2-40B4-BE49-F238E27FC236}">
              <a16:creationId xmlns:a16="http://schemas.microsoft.com/office/drawing/2014/main" id="{419952CD-094D-49AB-891C-29ECBF5E2EC4}"/>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60000"/>
                  </a14:imgEffect>
                </a14:imgLayer>
              </a14:imgProps>
            </a:ext>
            <a:ext uri="{28A0092B-C50C-407E-A947-70E740481C1C}">
              <a14:useLocalDpi xmlns:a14="http://schemas.microsoft.com/office/drawing/2010/main" val="0"/>
            </a:ext>
          </a:extLst>
        </a:blip>
        <a:stretch>
          <a:fillRect/>
        </a:stretch>
      </xdr:blipFill>
      <xdr:spPr>
        <a:xfrm>
          <a:off x="0" y="8467"/>
          <a:ext cx="23309580" cy="8652933"/>
        </a:xfrm>
        <a:prstGeom prst="rect">
          <a:avLst/>
        </a:prstGeom>
        <a:ln w="69850">
          <a:solidFill>
            <a:schemeClr val="bg1"/>
          </a:solidFill>
        </a:ln>
      </xdr:spPr>
    </xdr:pic>
    <xdr:clientData/>
  </xdr:twoCellAnchor>
  <xdr:twoCellAnchor>
    <xdr:from>
      <xdr:col>2</xdr:col>
      <xdr:colOff>423333</xdr:colOff>
      <xdr:row>2</xdr:row>
      <xdr:rowOff>110067</xdr:rowOff>
    </xdr:from>
    <xdr:to>
      <xdr:col>21</xdr:col>
      <xdr:colOff>601133</xdr:colOff>
      <xdr:row>2</xdr:row>
      <xdr:rowOff>110067</xdr:rowOff>
    </xdr:to>
    <xdr:cxnSp macro="">
      <xdr:nvCxnSpPr>
        <xdr:cNvPr id="3" name="Straight Connector 2">
          <a:extLst>
            <a:ext uri="{FF2B5EF4-FFF2-40B4-BE49-F238E27FC236}">
              <a16:creationId xmlns:a16="http://schemas.microsoft.com/office/drawing/2014/main" id="{6A679FED-F61E-43D4-A3B5-745624F2DB80}"/>
            </a:ext>
          </a:extLst>
        </xdr:cNvPr>
        <xdr:cNvCxnSpPr/>
      </xdr:nvCxnSpPr>
      <xdr:spPr>
        <a:xfrm>
          <a:off x="1642533" y="475827"/>
          <a:ext cx="11760200" cy="0"/>
        </a:xfrm>
        <a:prstGeom prst="line">
          <a:avLst/>
        </a:prstGeom>
        <a:ln w="19050">
          <a:solidFill>
            <a:schemeClr val="bg1">
              <a:lumMod val="9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68580</xdr:colOff>
      <xdr:row>0</xdr:row>
      <xdr:rowOff>7620</xdr:rowOff>
    </xdr:from>
    <xdr:to>
      <xdr:col>16</xdr:col>
      <xdr:colOff>205740</xdr:colOff>
      <xdr:row>2</xdr:row>
      <xdr:rowOff>129540</xdr:rowOff>
    </xdr:to>
    <xdr:sp macro="" textlink="">
      <xdr:nvSpPr>
        <xdr:cNvPr id="4" name="Rectangle: Rounded Corners 3">
          <a:extLst>
            <a:ext uri="{FF2B5EF4-FFF2-40B4-BE49-F238E27FC236}">
              <a16:creationId xmlns:a16="http://schemas.microsoft.com/office/drawing/2014/main" id="{FAA63C91-AE9D-473C-86D6-22B931AA2DA3}"/>
            </a:ext>
          </a:extLst>
        </xdr:cNvPr>
        <xdr:cNvSpPr/>
      </xdr:nvSpPr>
      <xdr:spPr>
        <a:xfrm>
          <a:off x="4945380" y="7620"/>
          <a:ext cx="5013960" cy="487680"/>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Arial Black" panose="020B0A04020102020204" pitchFamily="34" charset="0"/>
            </a:rPr>
            <a:t>STAKEHOLDER</a:t>
          </a:r>
          <a:r>
            <a:rPr lang="en-IN" sz="1400" baseline="0">
              <a:latin typeface="Arial Black" panose="020B0A04020102020204" pitchFamily="34" charset="0"/>
            </a:rPr>
            <a:t> </a:t>
          </a:r>
          <a:r>
            <a:rPr lang="en-IN" sz="1600" baseline="0">
              <a:latin typeface="Arial Black" panose="020B0A04020102020204" pitchFamily="34" charset="0"/>
            </a:rPr>
            <a:t>ANALYTICS</a:t>
          </a:r>
          <a:r>
            <a:rPr lang="en-IN" sz="1400" baseline="0">
              <a:latin typeface="Arial Black" panose="020B0A04020102020204" pitchFamily="34" charset="0"/>
            </a:rPr>
            <a:t> </a:t>
          </a:r>
          <a:r>
            <a:rPr lang="en-IN" sz="1600" baseline="0">
              <a:latin typeface="Arial Black" panose="020B0A04020102020204" pitchFamily="34" charset="0"/>
            </a:rPr>
            <a:t>DASHBOARD</a:t>
          </a:r>
          <a:r>
            <a:rPr lang="en-IN" sz="1400" baseline="0">
              <a:latin typeface="Arial Black" panose="020B0A04020102020204" pitchFamily="34" charset="0"/>
            </a:rPr>
            <a:t> </a:t>
          </a:r>
          <a:endParaRPr lang="en-IN" sz="1400">
            <a:latin typeface="Arial Black" panose="020B0A04020102020204" pitchFamily="34" charset="0"/>
          </a:endParaRPr>
        </a:p>
      </xdr:txBody>
    </xdr:sp>
    <xdr:clientData/>
  </xdr:twoCellAnchor>
  <xdr:twoCellAnchor>
    <xdr:from>
      <xdr:col>2</xdr:col>
      <xdr:colOff>14394</xdr:colOff>
      <xdr:row>3</xdr:row>
      <xdr:rowOff>20318</xdr:rowOff>
    </xdr:from>
    <xdr:to>
      <xdr:col>5</xdr:col>
      <xdr:colOff>237067</xdr:colOff>
      <xdr:row>33</xdr:row>
      <xdr:rowOff>59265</xdr:rowOff>
    </xdr:to>
    <xdr:sp macro="" textlink="">
      <xdr:nvSpPr>
        <xdr:cNvPr id="5" name="Rectangle: Rounded Corners 4">
          <a:extLst>
            <a:ext uri="{FF2B5EF4-FFF2-40B4-BE49-F238E27FC236}">
              <a16:creationId xmlns:a16="http://schemas.microsoft.com/office/drawing/2014/main" id="{2A74D0E8-1A8D-484E-9778-562AC5ABA71F}"/>
            </a:ext>
          </a:extLst>
        </xdr:cNvPr>
        <xdr:cNvSpPr/>
      </xdr:nvSpPr>
      <xdr:spPr>
        <a:xfrm>
          <a:off x="1233594" y="579118"/>
          <a:ext cx="2051473" cy="5626947"/>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353907</xdr:colOff>
      <xdr:row>3</xdr:row>
      <xdr:rowOff>44873</xdr:rowOff>
    </xdr:from>
    <xdr:to>
      <xdr:col>20</xdr:col>
      <xdr:colOff>262467</xdr:colOff>
      <xdr:row>11</xdr:row>
      <xdr:rowOff>177800</xdr:rowOff>
    </xdr:to>
    <xdr:sp macro="" textlink="">
      <xdr:nvSpPr>
        <xdr:cNvPr id="6" name="Rectangle: Rounded Corners 5">
          <a:extLst>
            <a:ext uri="{FF2B5EF4-FFF2-40B4-BE49-F238E27FC236}">
              <a16:creationId xmlns:a16="http://schemas.microsoft.com/office/drawing/2014/main" id="{5FE39730-CE89-4827-8BC4-AAC9D29AB60A}"/>
            </a:ext>
          </a:extLst>
        </xdr:cNvPr>
        <xdr:cNvSpPr/>
      </xdr:nvSpPr>
      <xdr:spPr>
        <a:xfrm>
          <a:off x="3401907" y="603673"/>
          <a:ext cx="9052560" cy="1623060"/>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296334</xdr:colOff>
      <xdr:row>12</xdr:row>
      <xdr:rowOff>22861</xdr:rowOff>
    </xdr:from>
    <xdr:to>
      <xdr:col>10</xdr:col>
      <xdr:colOff>310727</xdr:colOff>
      <xdr:row>24</xdr:row>
      <xdr:rowOff>84667</xdr:rowOff>
    </xdr:to>
    <xdr:sp macro="" textlink="">
      <xdr:nvSpPr>
        <xdr:cNvPr id="7" name="Rectangle: Rounded Corners 6">
          <a:extLst>
            <a:ext uri="{FF2B5EF4-FFF2-40B4-BE49-F238E27FC236}">
              <a16:creationId xmlns:a16="http://schemas.microsoft.com/office/drawing/2014/main" id="{47CFB765-B8AC-4381-AB6A-2DF55CCA9333}"/>
            </a:ext>
          </a:extLst>
        </xdr:cNvPr>
        <xdr:cNvSpPr/>
      </xdr:nvSpPr>
      <xdr:spPr>
        <a:xfrm>
          <a:off x="3344334" y="2258061"/>
          <a:ext cx="3062393" cy="2297006"/>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347134</xdr:colOff>
      <xdr:row>12</xdr:row>
      <xdr:rowOff>16935</xdr:rowOff>
    </xdr:from>
    <xdr:to>
      <xdr:col>15</xdr:col>
      <xdr:colOff>110067</xdr:colOff>
      <xdr:row>24</xdr:row>
      <xdr:rowOff>77969</xdr:rowOff>
    </xdr:to>
    <xdr:sp macro="" textlink="">
      <xdr:nvSpPr>
        <xdr:cNvPr id="8" name="Rectangle: Rounded Corners 7">
          <a:extLst>
            <a:ext uri="{FF2B5EF4-FFF2-40B4-BE49-F238E27FC236}">
              <a16:creationId xmlns:a16="http://schemas.microsoft.com/office/drawing/2014/main" id="{2CDFE323-A5AE-4521-AE12-E0F7751B83AC}"/>
            </a:ext>
          </a:extLst>
        </xdr:cNvPr>
        <xdr:cNvSpPr/>
      </xdr:nvSpPr>
      <xdr:spPr>
        <a:xfrm>
          <a:off x="6443134" y="2252135"/>
          <a:ext cx="2810933" cy="2296234"/>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172719</xdr:colOff>
      <xdr:row>12</xdr:row>
      <xdr:rowOff>50801</xdr:rowOff>
    </xdr:from>
    <xdr:to>
      <xdr:col>20</xdr:col>
      <xdr:colOff>270933</xdr:colOff>
      <xdr:row>24</xdr:row>
      <xdr:rowOff>88721</xdr:rowOff>
    </xdr:to>
    <xdr:sp macro="" textlink="">
      <xdr:nvSpPr>
        <xdr:cNvPr id="9" name="Rectangle: Rounded Corners 8">
          <a:extLst>
            <a:ext uri="{FF2B5EF4-FFF2-40B4-BE49-F238E27FC236}">
              <a16:creationId xmlns:a16="http://schemas.microsoft.com/office/drawing/2014/main" id="{3DECC71F-F9B6-4D93-9A74-8B74B3EA45FA}"/>
            </a:ext>
          </a:extLst>
        </xdr:cNvPr>
        <xdr:cNvSpPr/>
      </xdr:nvSpPr>
      <xdr:spPr>
        <a:xfrm>
          <a:off x="9316719" y="2286001"/>
          <a:ext cx="3146214" cy="2273120"/>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20</xdr:col>
      <xdr:colOff>384391</xdr:colOff>
      <xdr:row>18</xdr:row>
      <xdr:rowOff>84665</xdr:rowOff>
    </xdr:from>
    <xdr:to>
      <xdr:col>25</xdr:col>
      <xdr:colOff>254000</xdr:colOff>
      <xdr:row>33</xdr:row>
      <xdr:rowOff>67732</xdr:rowOff>
    </xdr:to>
    <xdr:sp macro="" textlink="">
      <xdr:nvSpPr>
        <xdr:cNvPr id="10" name="Rectangle: Rounded Corners 9">
          <a:extLst>
            <a:ext uri="{FF2B5EF4-FFF2-40B4-BE49-F238E27FC236}">
              <a16:creationId xmlns:a16="http://schemas.microsoft.com/office/drawing/2014/main" id="{73B52743-F2FF-4059-87A5-DFE080E68428}"/>
            </a:ext>
          </a:extLst>
        </xdr:cNvPr>
        <xdr:cNvSpPr/>
      </xdr:nvSpPr>
      <xdr:spPr>
        <a:xfrm>
          <a:off x="12576391" y="3437465"/>
          <a:ext cx="2917609" cy="2777067"/>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523240</xdr:colOff>
      <xdr:row>3</xdr:row>
      <xdr:rowOff>23706</xdr:rowOff>
    </xdr:from>
    <xdr:to>
      <xdr:col>5</xdr:col>
      <xdr:colOff>35560</xdr:colOff>
      <xdr:row>4</xdr:row>
      <xdr:rowOff>92286</xdr:rowOff>
    </xdr:to>
    <xdr:sp macro="" textlink="">
      <xdr:nvSpPr>
        <xdr:cNvPr id="11" name="Rectangle 10">
          <a:extLst>
            <a:ext uri="{FF2B5EF4-FFF2-40B4-BE49-F238E27FC236}">
              <a16:creationId xmlns:a16="http://schemas.microsoft.com/office/drawing/2014/main" id="{B68758AD-68DE-4AAF-BE38-221086003D67}"/>
            </a:ext>
          </a:extLst>
        </xdr:cNvPr>
        <xdr:cNvSpPr/>
      </xdr:nvSpPr>
      <xdr:spPr>
        <a:xfrm>
          <a:off x="1742440" y="582506"/>
          <a:ext cx="1341120" cy="25484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STORE</a:t>
          </a:r>
          <a:r>
            <a:rPr lang="en-IN" sz="1100" b="1" baseline="0"/>
            <a:t> WISE SALES</a:t>
          </a:r>
          <a:endParaRPr lang="en-IN" sz="1100" b="1"/>
        </a:p>
      </xdr:txBody>
    </xdr:sp>
    <xdr:clientData/>
  </xdr:twoCellAnchor>
  <xdr:twoCellAnchor>
    <xdr:from>
      <xdr:col>11</xdr:col>
      <xdr:colOff>596053</xdr:colOff>
      <xdr:row>2</xdr:row>
      <xdr:rowOff>169332</xdr:rowOff>
    </xdr:from>
    <xdr:to>
      <xdr:col>14</xdr:col>
      <xdr:colOff>33866</xdr:colOff>
      <xdr:row>4</xdr:row>
      <xdr:rowOff>59265</xdr:rowOff>
    </xdr:to>
    <xdr:sp macro="" textlink="">
      <xdr:nvSpPr>
        <xdr:cNvPr id="12" name="Rectangle 11">
          <a:extLst>
            <a:ext uri="{FF2B5EF4-FFF2-40B4-BE49-F238E27FC236}">
              <a16:creationId xmlns:a16="http://schemas.microsoft.com/office/drawing/2014/main" id="{FA8273A7-8BA0-4452-8F1B-9FF395D29A0D}"/>
            </a:ext>
          </a:extLst>
        </xdr:cNvPr>
        <xdr:cNvSpPr/>
      </xdr:nvSpPr>
      <xdr:spPr>
        <a:xfrm>
          <a:off x="7301653" y="541865"/>
          <a:ext cx="1266613" cy="26246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SALES TREND</a:t>
          </a:r>
        </a:p>
      </xdr:txBody>
    </xdr:sp>
    <xdr:clientData/>
  </xdr:twoCellAnchor>
  <xdr:twoCellAnchor>
    <xdr:from>
      <xdr:col>6</xdr:col>
      <xdr:colOff>546946</xdr:colOff>
      <xdr:row>12</xdr:row>
      <xdr:rowOff>4233</xdr:rowOff>
    </xdr:from>
    <xdr:to>
      <xdr:col>9</xdr:col>
      <xdr:colOff>474133</xdr:colOff>
      <xdr:row>13</xdr:row>
      <xdr:rowOff>84666</xdr:rowOff>
    </xdr:to>
    <xdr:sp macro="" textlink="">
      <xdr:nvSpPr>
        <xdr:cNvPr id="13" name="Rectangle 12">
          <a:extLst>
            <a:ext uri="{FF2B5EF4-FFF2-40B4-BE49-F238E27FC236}">
              <a16:creationId xmlns:a16="http://schemas.microsoft.com/office/drawing/2014/main" id="{49D4CE83-8C53-4EC6-BF97-354D2BC083A3}"/>
            </a:ext>
          </a:extLst>
        </xdr:cNvPr>
        <xdr:cNvSpPr/>
      </xdr:nvSpPr>
      <xdr:spPr>
        <a:xfrm>
          <a:off x="4204546" y="2239433"/>
          <a:ext cx="1755987" cy="266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RETAILER</a:t>
          </a:r>
          <a:r>
            <a:rPr lang="en-IN" sz="1100" b="1" baseline="0"/>
            <a:t> PERFORMANCE</a:t>
          </a:r>
          <a:endParaRPr lang="en-IN" sz="1100" b="1"/>
        </a:p>
      </xdr:txBody>
    </xdr:sp>
    <xdr:clientData/>
  </xdr:twoCellAnchor>
  <xdr:twoCellAnchor>
    <xdr:from>
      <xdr:col>17</xdr:col>
      <xdr:colOff>5080</xdr:colOff>
      <xdr:row>12</xdr:row>
      <xdr:rowOff>40639</xdr:rowOff>
    </xdr:from>
    <xdr:to>
      <xdr:col>19</xdr:col>
      <xdr:colOff>127000</xdr:colOff>
      <xdr:row>13</xdr:row>
      <xdr:rowOff>109219</xdr:rowOff>
    </xdr:to>
    <xdr:sp macro="" textlink="">
      <xdr:nvSpPr>
        <xdr:cNvPr id="14" name="Rectangle 13">
          <a:extLst>
            <a:ext uri="{FF2B5EF4-FFF2-40B4-BE49-F238E27FC236}">
              <a16:creationId xmlns:a16="http://schemas.microsoft.com/office/drawing/2014/main" id="{7ABCF6BA-0CA0-4ABA-B3CC-C1A7908ACD74}"/>
            </a:ext>
          </a:extLst>
        </xdr:cNvPr>
        <xdr:cNvSpPr/>
      </xdr:nvSpPr>
      <xdr:spPr>
        <a:xfrm>
          <a:off x="10368280" y="2275839"/>
          <a:ext cx="1341120" cy="25484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baseline="0"/>
            <a:t>TOP SALESMAN</a:t>
          </a:r>
          <a:endParaRPr lang="en-IN" sz="1100" b="1"/>
        </a:p>
      </xdr:txBody>
    </xdr:sp>
    <xdr:clientData/>
  </xdr:twoCellAnchor>
  <xdr:twoCellAnchor>
    <xdr:from>
      <xdr:col>12</xdr:col>
      <xdr:colOff>105833</xdr:colOff>
      <xdr:row>12</xdr:row>
      <xdr:rowOff>33019</xdr:rowOff>
    </xdr:from>
    <xdr:to>
      <xdr:col>14</xdr:col>
      <xdr:colOff>227753</xdr:colOff>
      <xdr:row>13</xdr:row>
      <xdr:rowOff>101599</xdr:rowOff>
    </xdr:to>
    <xdr:sp macro="" textlink="">
      <xdr:nvSpPr>
        <xdr:cNvPr id="15" name="Rectangle 14">
          <a:extLst>
            <a:ext uri="{FF2B5EF4-FFF2-40B4-BE49-F238E27FC236}">
              <a16:creationId xmlns:a16="http://schemas.microsoft.com/office/drawing/2014/main" id="{2A69613B-D1B8-4341-AE45-FB64DA2936E1}"/>
            </a:ext>
          </a:extLst>
        </xdr:cNvPr>
        <xdr:cNvSpPr/>
      </xdr:nvSpPr>
      <xdr:spPr>
        <a:xfrm>
          <a:off x="7421033" y="2268219"/>
          <a:ext cx="1341120" cy="25484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baseline="0"/>
            <a:t>SKU PERFOMANCE</a:t>
          </a:r>
          <a:endParaRPr lang="en-IN" sz="1100" b="1"/>
        </a:p>
      </xdr:txBody>
    </xdr:sp>
    <xdr:clientData/>
  </xdr:twoCellAnchor>
  <xdr:twoCellAnchor>
    <xdr:from>
      <xdr:col>22</xdr:col>
      <xdr:colOff>152400</xdr:colOff>
      <xdr:row>18</xdr:row>
      <xdr:rowOff>50801</xdr:rowOff>
    </xdr:from>
    <xdr:to>
      <xdr:col>24</xdr:col>
      <xdr:colOff>550333</xdr:colOff>
      <xdr:row>19</xdr:row>
      <xdr:rowOff>170180</xdr:rowOff>
    </xdr:to>
    <xdr:sp macro="" textlink="">
      <xdr:nvSpPr>
        <xdr:cNvPr id="16" name="Rectangle 15">
          <a:extLst>
            <a:ext uri="{FF2B5EF4-FFF2-40B4-BE49-F238E27FC236}">
              <a16:creationId xmlns:a16="http://schemas.microsoft.com/office/drawing/2014/main" id="{E48CDD3C-0AD6-42E8-8321-558BB23C8531}"/>
            </a:ext>
          </a:extLst>
        </xdr:cNvPr>
        <xdr:cNvSpPr/>
      </xdr:nvSpPr>
      <xdr:spPr>
        <a:xfrm>
          <a:off x="13563600" y="3403601"/>
          <a:ext cx="1617133" cy="30564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GEOGRAPHICAL</a:t>
          </a:r>
          <a:r>
            <a:rPr lang="en-IN" sz="1100" b="1" baseline="0"/>
            <a:t> SALES</a:t>
          </a:r>
          <a:endParaRPr lang="en-IN" sz="1100" b="1"/>
        </a:p>
      </xdr:txBody>
    </xdr:sp>
    <xdr:clientData/>
  </xdr:twoCellAnchor>
  <xdr:twoCellAnchor>
    <xdr:from>
      <xdr:col>20</xdr:col>
      <xdr:colOff>389467</xdr:colOff>
      <xdr:row>3</xdr:row>
      <xdr:rowOff>30481</xdr:rowOff>
    </xdr:from>
    <xdr:to>
      <xdr:col>25</xdr:col>
      <xdr:colOff>254000</xdr:colOff>
      <xdr:row>18</xdr:row>
      <xdr:rowOff>16933</xdr:rowOff>
    </xdr:to>
    <xdr:sp macro="" textlink="">
      <xdr:nvSpPr>
        <xdr:cNvPr id="17" name="Rectangle: Rounded Corners 16">
          <a:extLst>
            <a:ext uri="{FF2B5EF4-FFF2-40B4-BE49-F238E27FC236}">
              <a16:creationId xmlns:a16="http://schemas.microsoft.com/office/drawing/2014/main" id="{5480CBFC-943E-47B8-A643-8EF4781298EA}"/>
            </a:ext>
          </a:extLst>
        </xdr:cNvPr>
        <xdr:cNvSpPr/>
      </xdr:nvSpPr>
      <xdr:spPr>
        <a:xfrm>
          <a:off x="12581467" y="589281"/>
          <a:ext cx="2912533" cy="2780452"/>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321734</xdr:colOff>
      <xdr:row>3</xdr:row>
      <xdr:rowOff>25399</xdr:rowOff>
    </xdr:from>
    <xdr:to>
      <xdr:col>25</xdr:col>
      <xdr:colOff>93134</xdr:colOff>
      <xdr:row>4</xdr:row>
      <xdr:rowOff>135466</xdr:rowOff>
    </xdr:to>
    <xdr:sp macro="" textlink="">
      <xdr:nvSpPr>
        <xdr:cNvPr id="18" name="Rectangle 17">
          <a:extLst>
            <a:ext uri="{FF2B5EF4-FFF2-40B4-BE49-F238E27FC236}">
              <a16:creationId xmlns:a16="http://schemas.microsoft.com/office/drawing/2014/main" id="{2DB76673-2360-4331-BF91-C1436249152D}"/>
            </a:ext>
          </a:extLst>
        </xdr:cNvPr>
        <xdr:cNvSpPr/>
      </xdr:nvSpPr>
      <xdr:spPr>
        <a:xfrm>
          <a:off x="13123334" y="584199"/>
          <a:ext cx="2209800" cy="29633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TARGET</a:t>
          </a:r>
          <a:r>
            <a:rPr lang="en-IN" sz="1100" b="1" baseline="0"/>
            <a:t> VS ACTUAL SALES &amp; VISIT</a:t>
          </a:r>
          <a:endParaRPr lang="en-IN" sz="1100" b="1"/>
        </a:p>
      </xdr:txBody>
    </xdr:sp>
    <xdr:clientData/>
  </xdr:twoCellAnchor>
  <xdr:twoCellAnchor>
    <xdr:from>
      <xdr:col>5</xdr:col>
      <xdr:colOff>347134</xdr:colOff>
      <xdr:row>24</xdr:row>
      <xdr:rowOff>162559</xdr:rowOff>
    </xdr:from>
    <xdr:to>
      <xdr:col>20</xdr:col>
      <xdr:colOff>270934</xdr:colOff>
      <xdr:row>33</xdr:row>
      <xdr:rowOff>101599</xdr:rowOff>
    </xdr:to>
    <xdr:sp macro="" textlink="">
      <xdr:nvSpPr>
        <xdr:cNvPr id="19" name="Rectangle: Rounded Corners 18">
          <a:extLst>
            <a:ext uri="{FF2B5EF4-FFF2-40B4-BE49-F238E27FC236}">
              <a16:creationId xmlns:a16="http://schemas.microsoft.com/office/drawing/2014/main" id="{A0341E3F-6C39-4BB4-8663-93E9DC00214A}"/>
            </a:ext>
          </a:extLst>
        </xdr:cNvPr>
        <xdr:cNvSpPr/>
      </xdr:nvSpPr>
      <xdr:spPr>
        <a:xfrm>
          <a:off x="3395134" y="4632959"/>
          <a:ext cx="9067800" cy="1615440"/>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314959</xdr:colOff>
      <xdr:row>24</xdr:row>
      <xdr:rowOff>169333</xdr:rowOff>
    </xdr:from>
    <xdr:to>
      <xdr:col>15</xdr:col>
      <xdr:colOff>84665</xdr:colOff>
      <xdr:row>25</xdr:row>
      <xdr:rowOff>186265</xdr:rowOff>
    </xdr:to>
    <xdr:sp macro="" textlink="">
      <xdr:nvSpPr>
        <xdr:cNvPr id="20" name="Rectangle 19">
          <a:extLst>
            <a:ext uri="{FF2B5EF4-FFF2-40B4-BE49-F238E27FC236}">
              <a16:creationId xmlns:a16="http://schemas.microsoft.com/office/drawing/2014/main" id="{06DF29DF-85E2-4D0F-AA97-5350E716D67B}"/>
            </a:ext>
          </a:extLst>
        </xdr:cNvPr>
        <xdr:cNvSpPr/>
      </xdr:nvSpPr>
      <xdr:spPr>
        <a:xfrm>
          <a:off x="7020559" y="4639733"/>
          <a:ext cx="2208106" cy="20319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PERIOD WISE PERFORMANCE</a:t>
          </a:r>
        </a:p>
      </xdr:txBody>
    </xdr:sp>
    <xdr:clientData/>
  </xdr:twoCellAnchor>
  <xdr:twoCellAnchor>
    <xdr:from>
      <xdr:col>20</xdr:col>
      <xdr:colOff>270935</xdr:colOff>
      <xdr:row>20</xdr:row>
      <xdr:rowOff>143931</xdr:rowOff>
    </xdr:from>
    <xdr:to>
      <xdr:col>25</xdr:col>
      <xdr:colOff>347134</xdr:colOff>
      <xdr:row>33</xdr:row>
      <xdr:rowOff>126999</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5300D7C4-E89D-499C-B95C-FD12E3A9CC2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2462935" y="3801531"/>
              <a:ext cx="3124199" cy="236050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21</xdr:col>
      <xdr:colOff>582506</xdr:colOff>
      <xdr:row>18</xdr:row>
      <xdr:rowOff>52492</xdr:rowOff>
    </xdr:from>
    <xdr:to>
      <xdr:col>22</xdr:col>
      <xdr:colOff>267372</xdr:colOff>
      <xdr:row>19</xdr:row>
      <xdr:rowOff>160691</xdr:rowOff>
    </xdr:to>
    <xdr:pic>
      <xdr:nvPicPr>
        <xdr:cNvPr id="22" name="Graphic 21" descr="Map with pin">
          <a:extLst>
            <a:ext uri="{FF2B5EF4-FFF2-40B4-BE49-F238E27FC236}">
              <a16:creationId xmlns:a16="http://schemas.microsoft.com/office/drawing/2014/main" id="{E0684167-AD6C-4869-B122-41B401B0003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3384106" y="3405292"/>
          <a:ext cx="294466" cy="294466"/>
        </a:xfrm>
        <a:prstGeom prst="rect">
          <a:avLst/>
        </a:prstGeom>
      </xdr:spPr>
    </xdr:pic>
    <xdr:clientData/>
  </xdr:twoCellAnchor>
  <xdr:twoCellAnchor editAs="oneCell">
    <xdr:from>
      <xdr:col>16</xdr:col>
      <xdr:colOff>511386</xdr:colOff>
      <xdr:row>12</xdr:row>
      <xdr:rowOff>46566</xdr:rowOff>
    </xdr:from>
    <xdr:to>
      <xdr:col>17</xdr:col>
      <xdr:colOff>114403</xdr:colOff>
      <xdr:row>13</xdr:row>
      <xdr:rowOff>72916</xdr:rowOff>
    </xdr:to>
    <xdr:pic>
      <xdr:nvPicPr>
        <xdr:cNvPr id="23" name="Graphic 22" descr="Group of men">
          <a:extLst>
            <a:ext uri="{FF2B5EF4-FFF2-40B4-BE49-F238E27FC236}">
              <a16:creationId xmlns:a16="http://schemas.microsoft.com/office/drawing/2014/main" id="{170A168B-EDAC-45F5-BB1E-AC4AE1D1B0A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264986" y="2281766"/>
          <a:ext cx="212617" cy="212617"/>
        </a:xfrm>
        <a:prstGeom prst="rect">
          <a:avLst/>
        </a:prstGeom>
      </xdr:spPr>
    </xdr:pic>
    <xdr:clientData/>
  </xdr:twoCellAnchor>
  <xdr:twoCellAnchor editAs="oneCell">
    <xdr:from>
      <xdr:col>11</xdr:col>
      <xdr:colOff>448733</xdr:colOff>
      <xdr:row>3</xdr:row>
      <xdr:rowOff>33868</xdr:rowOff>
    </xdr:from>
    <xdr:to>
      <xdr:col>12</xdr:col>
      <xdr:colOff>76200</xdr:colOff>
      <xdr:row>4</xdr:row>
      <xdr:rowOff>84668</xdr:rowOff>
    </xdr:to>
    <xdr:pic>
      <xdr:nvPicPr>
        <xdr:cNvPr id="24" name="Graphic 23" descr="Bar graph with upward trend">
          <a:extLst>
            <a:ext uri="{FF2B5EF4-FFF2-40B4-BE49-F238E27FC236}">
              <a16:creationId xmlns:a16="http://schemas.microsoft.com/office/drawing/2014/main" id="{614E7378-5D2D-4957-92AC-CFF07BD921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154333" y="592668"/>
          <a:ext cx="237067" cy="237067"/>
        </a:xfrm>
        <a:prstGeom prst="rect">
          <a:avLst/>
        </a:prstGeom>
      </xdr:spPr>
    </xdr:pic>
    <xdr:clientData/>
  </xdr:twoCellAnchor>
  <xdr:twoCellAnchor editAs="oneCell">
    <xdr:from>
      <xdr:col>11</xdr:col>
      <xdr:colOff>508000</xdr:colOff>
      <xdr:row>12</xdr:row>
      <xdr:rowOff>1</xdr:rowOff>
    </xdr:from>
    <xdr:to>
      <xdr:col>12</xdr:col>
      <xdr:colOff>165100</xdr:colOff>
      <xdr:row>13</xdr:row>
      <xdr:rowOff>80434</xdr:rowOff>
    </xdr:to>
    <xdr:pic>
      <xdr:nvPicPr>
        <xdr:cNvPr id="25" name="Graphic 24" descr="Lightbulb and gear">
          <a:extLst>
            <a:ext uri="{FF2B5EF4-FFF2-40B4-BE49-F238E27FC236}">
              <a16:creationId xmlns:a16="http://schemas.microsoft.com/office/drawing/2014/main" id="{C7F38FB9-4CB2-425A-B362-F1646E4AE10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7213600" y="2235201"/>
          <a:ext cx="266700" cy="266700"/>
        </a:xfrm>
        <a:prstGeom prst="rect">
          <a:avLst/>
        </a:prstGeom>
      </xdr:spPr>
    </xdr:pic>
    <xdr:clientData/>
  </xdr:twoCellAnchor>
  <xdr:twoCellAnchor editAs="oneCell">
    <xdr:from>
      <xdr:col>2</xdr:col>
      <xdr:colOff>406401</xdr:colOff>
      <xdr:row>3</xdr:row>
      <xdr:rowOff>50801</xdr:rowOff>
    </xdr:from>
    <xdr:to>
      <xdr:col>3</xdr:col>
      <xdr:colOff>8468</xdr:colOff>
      <xdr:row>4</xdr:row>
      <xdr:rowOff>76201</xdr:rowOff>
    </xdr:to>
    <xdr:pic>
      <xdr:nvPicPr>
        <xdr:cNvPr id="26" name="Graphic 25" descr="Trophy">
          <a:extLst>
            <a:ext uri="{FF2B5EF4-FFF2-40B4-BE49-F238E27FC236}">
              <a16:creationId xmlns:a16="http://schemas.microsoft.com/office/drawing/2014/main" id="{E56CC216-04D6-4FEB-8261-A119F2D7462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625601" y="609601"/>
          <a:ext cx="211667" cy="211667"/>
        </a:xfrm>
        <a:prstGeom prst="rect">
          <a:avLst/>
        </a:prstGeom>
      </xdr:spPr>
    </xdr:pic>
    <xdr:clientData/>
  </xdr:twoCellAnchor>
  <xdr:twoCellAnchor editAs="oneCell">
    <xdr:from>
      <xdr:col>6</xdr:col>
      <xdr:colOff>364914</xdr:colOff>
      <xdr:row>12</xdr:row>
      <xdr:rowOff>16086</xdr:rowOff>
    </xdr:from>
    <xdr:to>
      <xdr:col>7</xdr:col>
      <xdr:colOff>6457</xdr:colOff>
      <xdr:row>13</xdr:row>
      <xdr:rowOff>80962</xdr:rowOff>
    </xdr:to>
    <xdr:pic>
      <xdr:nvPicPr>
        <xdr:cNvPr id="27" name="Graphic 26" descr="Business Growth RTL">
          <a:extLst>
            <a:ext uri="{FF2B5EF4-FFF2-40B4-BE49-F238E27FC236}">
              <a16:creationId xmlns:a16="http://schemas.microsoft.com/office/drawing/2014/main" id="{C957141E-0399-4326-9EBA-10E507FA2AB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4022514" y="2251286"/>
          <a:ext cx="251143" cy="251143"/>
        </a:xfrm>
        <a:prstGeom prst="rect">
          <a:avLst/>
        </a:prstGeom>
      </xdr:spPr>
    </xdr:pic>
    <xdr:clientData/>
  </xdr:twoCellAnchor>
  <xdr:twoCellAnchor editAs="oneCell">
    <xdr:from>
      <xdr:col>21</xdr:col>
      <xdr:colOff>135467</xdr:colOff>
      <xdr:row>3</xdr:row>
      <xdr:rowOff>40640</xdr:rowOff>
    </xdr:from>
    <xdr:to>
      <xdr:col>21</xdr:col>
      <xdr:colOff>414867</xdr:colOff>
      <xdr:row>4</xdr:row>
      <xdr:rowOff>133773</xdr:rowOff>
    </xdr:to>
    <xdr:pic>
      <xdr:nvPicPr>
        <xdr:cNvPr id="28" name="Graphic 27" descr="Statistics">
          <a:extLst>
            <a:ext uri="{FF2B5EF4-FFF2-40B4-BE49-F238E27FC236}">
              <a16:creationId xmlns:a16="http://schemas.microsoft.com/office/drawing/2014/main" id="{16848E83-9DD4-47CF-9B14-5B7E1542E26E}"/>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2937067" y="599440"/>
          <a:ext cx="279400" cy="279400"/>
        </a:xfrm>
        <a:prstGeom prst="rect">
          <a:avLst/>
        </a:prstGeom>
      </xdr:spPr>
    </xdr:pic>
    <xdr:clientData/>
  </xdr:twoCellAnchor>
  <xdr:twoCellAnchor editAs="oneCell">
    <xdr:from>
      <xdr:col>11</xdr:col>
      <xdr:colOff>228600</xdr:colOff>
      <xdr:row>24</xdr:row>
      <xdr:rowOff>177801</xdr:rowOff>
    </xdr:from>
    <xdr:to>
      <xdr:col>11</xdr:col>
      <xdr:colOff>499534</xdr:colOff>
      <xdr:row>26</xdr:row>
      <xdr:rowOff>76202</xdr:rowOff>
    </xdr:to>
    <xdr:pic>
      <xdr:nvPicPr>
        <xdr:cNvPr id="29" name="Graphic 28" descr="Research">
          <a:extLst>
            <a:ext uri="{FF2B5EF4-FFF2-40B4-BE49-F238E27FC236}">
              <a16:creationId xmlns:a16="http://schemas.microsoft.com/office/drawing/2014/main" id="{90BB364B-5F12-4069-B331-8376F150463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934200" y="4648201"/>
          <a:ext cx="270934" cy="270934"/>
        </a:xfrm>
        <a:prstGeom prst="rect">
          <a:avLst/>
        </a:prstGeom>
      </xdr:spPr>
    </xdr:pic>
    <xdr:clientData/>
  </xdr:twoCellAnchor>
  <xdr:twoCellAnchor>
    <xdr:from>
      <xdr:col>2</xdr:col>
      <xdr:colOff>124461</xdr:colOff>
      <xdr:row>5</xdr:row>
      <xdr:rowOff>16933</xdr:rowOff>
    </xdr:from>
    <xdr:to>
      <xdr:col>5</xdr:col>
      <xdr:colOff>152400</xdr:colOff>
      <xdr:row>33</xdr:row>
      <xdr:rowOff>25399</xdr:rowOff>
    </xdr:to>
    <xdr:graphicFrame macro="">
      <xdr:nvGraphicFramePr>
        <xdr:cNvPr id="45" name="Chart 44">
          <a:extLst>
            <a:ext uri="{FF2B5EF4-FFF2-40B4-BE49-F238E27FC236}">
              <a16:creationId xmlns:a16="http://schemas.microsoft.com/office/drawing/2014/main" id="{4B9392E1-AD93-41EF-8DCD-4D19178711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20</xdr:col>
      <xdr:colOff>25399</xdr:colOff>
      <xdr:row>4</xdr:row>
      <xdr:rowOff>33866</xdr:rowOff>
    </xdr:from>
    <xdr:to>
      <xdr:col>24</xdr:col>
      <xdr:colOff>42332</xdr:colOff>
      <xdr:row>18</xdr:row>
      <xdr:rowOff>31327</xdr:rowOff>
    </xdr:to>
    <xdr:graphicFrame macro="">
      <xdr:nvGraphicFramePr>
        <xdr:cNvPr id="46" name="Chart 45">
          <a:extLst>
            <a:ext uri="{FF2B5EF4-FFF2-40B4-BE49-F238E27FC236}">
              <a16:creationId xmlns:a16="http://schemas.microsoft.com/office/drawing/2014/main" id="{B33950D4-CAE6-497B-9BE6-EF7D171091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22</xdr:col>
      <xdr:colOff>287868</xdr:colOff>
      <xdr:row>4</xdr:row>
      <xdr:rowOff>152400</xdr:rowOff>
    </xdr:from>
    <xdr:to>
      <xdr:col>25</xdr:col>
      <xdr:colOff>220134</xdr:colOff>
      <xdr:row>18</xdr:row>
      <xdr:rowOff>127002</xdr:rowOff>
    </xdr:to>
    <xdr:graphicFrame macro="">
      <xdr:nvGraphicFramePr>
        <xdr:cNvPr id="47" name="Chart 46">
          <a:extLst>
            <a:ext uri="{FF2B5EF4-FFF2-40B4-BE49-F238E27FC236}">
              <a16:creationId xmlns:a16="http://schemas.microsoft.com/office/drawing/2014/main" id="{E3CC8E17-D4AD-4CC0-99F3-1F47CAF1E3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15</xdr:col>
      <xdr:colOff>223519</xdr:colOff>
      <xdr:row>13</xdr:row>
      <xdr:rowOff>135466</xdr:rowOff>
    </xdr:from>
    <xdr:to>
      <xdr:col>20</xdr:col>
      <xdr:colOff>84666</xdr:colOff>
      <xdr:row>25</xdr:row>
      <xdr:rowOff>0</xdr:rowOff>
    </xdr:to>
    <xdr:graphicFrame macro="">
      <xdr:nvGraphicFramePr>
        <xdr:cNvPr id="48" name="Chart 47">
          <a:extLst>
            <a:ext uri="{FF2B5EF4-FFF2-40B4-BE49-F238E27FC236}">
              <a16:creationId xmlns:a16="http://schemas.microsoft.com/office/drawing/2014/main" id="{20EC23DD-9F4C-4E81-9E3F-5FB664FC35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10</xdr:col>
      <xdr:colOff>355601</xdr:colOff>
      <xdr:row>13</xdr:row>
      <xdr:rowOff>59267</xdr:rowOff>
    </xdr:from>
    <xdr:to>
      <xdr:col>15</xdr:col>
      <xdr:colOff>135467</xdr:colOff>
      <xdr:row>25</xdr:row>
      <xdr:rowOff>118533</xdr:rowOff>
    </xdr:to>
    <xdr:graphicFrame macro="">
      <xdr:nvGraphicFramePr>
        <xdr:cNvPr id="49" name="Chart 48">
          <a:extLst>
            <a:ext uri="{FF2B5EF4-FFF2-40B4-BE49-F238E27FC236}">
              <a16:creationId xmlns:a16="http://schemas.microsoft.com/office/drawing/2014/main" id="{63F98444-C876-4B2F-B1EE-AFAEA5494A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5</xdr:col>
      <xdr:colOff>296334</xdr:colOff>
      <xdr:row>12</xdr:row>
      <xdr:rowOff>110066</xdr:rowOff>
    </xdr:from>
    <xdr:to>
      <xdr:col>10</xdr:col>
      <xdr:colOff>372534</xdr:colOff>
      <xdr:row>24</xdr:row>
      <xdr:rowOff>160867</xdr:rowOff>
    </xdr:to>
    <xdr:graphicFrame macro="">
      <xdr:nvGraphicFramePr>
        <xdr:cNvPr id="50" name="Chart 49">
          <a:extLst>
            <a:ext uri="{FF2B5EF4-FFF2-40B4-BE49-F238E27FC236}">
              <a16:creationId xmlns:a16="http://schemas.microsoft.com/office/drawing/2014/main" id="{77234E06-B310-4B4F-A8DA-3021380A0E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twoCellAnchor>
    <xdr:from>
      <xdr:col>5</xdr:col>
      <xdr:colOff>524934</xdr:colOff>
      <xdr:row>25</xdr:row>
      <xdr:rowOff>93134</xdr:rowOff>
    </xdr:from>
    <xdr:to>
      <xdr:col>20</xdr:col>
      <xdr:colOff>372534</xdr:colOff>
      <xdr:row>33</xdr:row>
      <xdr:rowOff>42333</xdr:rowOff>
    </xdr:to>
    <xdr:graphicFrame macro="">
      <xdr:nvGraphicFramePr>
        <xdr:cNvPr id="51" name="Chart 50">
          <a:extLst>
            <a:ext uri="{FF2B5EF4-FFF2-40B4-BE49-F238E27FC236}">
              <a16:creationId xmlns:a16="http://schemas.microsoft.com/office/drawing/2014/main" id="{3F286CEB-0F0A-4247-BF2A-69F89576FE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6"/>
        </a:graphicData>
      </a:graphic>
    </xdr:graphicFrame>
    <xdr:clientData/>
  </xdr:twoCellAnchor>
  <xdr:twoCellAnchor>
    <xdr:from>
      <xdr:col>5</xdr:col>
      <xdr:colOff>370841</xdr:colOff>
      <xdr:row>3</xdr:row>
      <xdr:rowOff>177800</xdr:rowOff>
    </xdr:from>
    <xdr:to>
      <xdr:col>20</xdr:col>
      <xdr:colOff>228601</xdr:colOff>
      <xdr:row>11</xdr:row>
      <xdr:rowOff>101601</xdr:rowOff>
    </xdr:to>
    <xdr:graphicFrame macro="">
      <xdr:nvGraphicFramePr>
        <xdr:cNvPr id="52" name="Chart 51">
          <a:extLst>
            <a:ext uri="{FF2B5EF4-FFF2-40B4-BE49-F238E27FC236}">
              <a16:creationId xmlns:a16="http://schemas.microsoft.com/office/drawing/2014/main" id="{254F3527-FB53-4691-8B0E-6BA37B442D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twoCellAnchor editAs="oneCell">
    <xdr:from>
      <xdr:col>2</xdr:col>
      <xdr:colOff>42333</xdr:colOff>
      <xdr:row>33</xdr:row>
      <xdr:rowOff>135468</xdr:rowOff>
    </xdr:from>
    <xdr:to>
      <xdr:col>5</xdr:col>
      <xdr:colOff>42333</xdr:colOff>
      <xdr:row>40</xdr:row>
      <xdr:rowOff>76200</xdr:rowOff>
    </xdr:to>
    <mc:AlternateContent xmlns:mc="http://schemas.openxmlformats.org/markup-compatibility/2006" xmlns:a14="http://schemas.microsoft.com/office/drawing/2010/main">
      <mc:Choice Requires="a14">
        <xdr:graphicFrame macro="">
          <xdr:nvGraphicFramePr>
            <xdr:cNvPr id="57" name="Salesman Name 4">
              <a:extLst>
                <a:ext uri="{FF2B5EF4-FFF2-40B4-BE49-F238E27FC236}">
                  <a16:creationId xmlns:a16="http://schemas.microsoft.com/office/drawing/2014/main" id="{16B64F96-34D9-4B2D-A6EF-6109E6937DFC}"/>
                </a:ext>
              </a:extLst>
            </xdr:cNvPr>
            <xdr:cNvGraphicFramePr/>
          </xdr:nvGraphicFramePr>
          <xdr:xfrm>
            <a:off x="0" y="0"/>
            <a:ext cx="0" cy="0"/>
          </xdr:xfrm>
          <a:graphic>
            <a:graphicData uri="http://schemas.microsoft.com/office/drawing/2010/slicer">
              <sle:slicer xmlns:sle="http://schemas.microsoft.com/office/drawing/2010/slicer" name="Salesman Name 4"/>
            </a:graphicData>
          </a:graphic>
        </xdr:graphicFrame>
      </mc:Choice>
      <mc:Fallback xmlns="">
        <xdr:sp macro="" textlink="">
          <xdr:nvSpPr>
            <xdr:cNvPr id="0" name=""/>
            <xdr:cNvSpPr>
              <a:spLocks noTextEdit="1"/>
            </xdr:cNvSpPr>
          </xdr:nvSpPr>
          <xdr:spPr>
            <a:xfrm>
              <a:off x="1261533" y="6282268"/>
              <a:ext cx="1828800" cy="12445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73661</xdr:colOff>
      <xdr:row>33</xdr:row>
      <xdr:rowOff>158327</xdr:rowOff>
    </xdr:from>
    <xdr:to>
      <xdr:col>8</xdr:col>
      <xdr:colOff>76201</xdr:colOff>
      <xdr:row>40</xdr:row>
      <xdr:rowOff>33867</xdr:rowOff>
    </xdr:to>
    <mc:AlternateContent xmlns:mc="http://schemas.openxmlformats.org/markup-compatibility/2006" xmlns:a14="http://schemas.microsoft.com/office/drawing/2010/main">
      <mc:Choice Requires="a14">
        <xdr:graphicFrame macro="">
          <xdr:nvGraphicFramePr>
            <xdr:cNvPr id="58" name="Product Focus 4">
              <a:extLst>
                <a:ext uri="{FF2B5EF4-FFF2-40B4-BE49-F238E27FC236}">
                  <a16:creationId xmlns:a16="http://schemas.microsoft.com/office/drawing/2014/main" id="{76CB9AE8-D4DA-4D3F-B115-8358B468CBE7}"/>
                </a:ext>
              </a:extLst>
            </xdr:cNvPr>
            <xdr:cNvGraphicFramePr/>
          </xdr:nvGraphicFramePr>
          <xdr:xfrm>
            <a:off x="0" y="0"/>
            <a:ext cx="0" cy="0"/>
          </xdr:xfrm>
          <a:graphic>
            <a:graphicData uri="http://schemas.microsoft.com/office/drawing/2010/slicer">
              <sle:slicer xmlns:sle="http://schemas.microsoft.com/office/drawing/2010/slicer" name="Product Focus 4"/>
            </a:graphicData>
          </a:graphic>
        </xdr:graphicFrame>
      </mc:Choice>
      <mc:Fallback xmlns="">
        <xdr:sp macro="" textlink="">
          <xdr:nvSpPr>
            <xdr:cNvPr id="0" name=""/>
            <xdr:cNvSpPr>
              <a:spLocks noTextEdit="1"/>
            </xdr:cNvSpPr>
          </xdr:nvSpPr>
          <xdr:spPr>
            <a:xfrm>
              <a:off x="3121661" y="6305127"/>
              <a:ext cx="1831340" cy="117940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138853</xdr:colOff>
      <xdr:row>33</xdr:row>
      <xdr:rowOff>155786</xdr:rowOff>
    </xdr:from>
    <xdr:to>
      <xdr:col>11</xdr:col>
      <xdr:colOff>169333</xdr:colOff>
      <xdr:row>42</xdr:row>
      <xdr:rowOff>84667</xdr:rowOff>
    </xdr:to>
    <mc:AlternateContent xmlns:mc="http://schemas.openxmlformats.org/markup-compatibility/2006" xmlns:a14="http://schemas.microsoft.com/office/drawing/2010/main">
      <mc:Choice Requires="a14">
        <xdr:graphicFrame macro="">
          <xdr:nvGraphicFramePr>
            <xdr:cNvPr id="59" name="Retailer Name 5">
              <a:extLst>
                <a:ext uri="{FF2B5EF4-FFF2-40B4-BE49-F238E27FC236}">
                  <a16:creationId xmlns:a16="http://schemas.microsoft.com/office/drawing/2014/main" id="{00BDD8B5-2867-4F61-AE70-839B436F182A}"/>
                </a:ext>
              </a:extLst>
            </xdr:cNvPr>
            <xdr:cNvGraphicFramePr/>
          </xdr:nvGraphicFramePr>
          <xdr:xfrm>
            <a:off x="0" y="0"/>
            <a:ext cx="0" cy="0"/>
          </xdr:xfrm>
          <a:graphic>
            <a:graphicData uri="http://schemas.microsoft.com/office/drawing/2010/slicer">
              <sle:slicer xmlns:sle="http://schemas.microsoft.com/office/drawing/2010/slicer" name="Retailer Name 5"/>
            </a:graphicData>
          </a:graphic>
        </xdr:graphicFrame>
      </mc:Choice>
      <mc:Fallback xmlns="">
        <xdr:sp macro="" textlink="">
          <xdr:nvSpPr>
            <xdr:cNvPr id="0" name=""/>
            <xdr:cNvSpPr>
              <a:spLocks noTextEdit="1"/>
            </xdr:cNvSpPr>
          </xdr:nvSpPr>
          <xdr:spPr>
            <a:xfrm>
              <a:off x="5015653" y="6302586"/>
              <a:ext cx="1859280" cy="160528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187112</xdr:colOff>
      <xdr:row>33</xdr:row>
      <xdr:rowOff>170181</xdr:rowOff>
    </xdr:from>
    <xdr:to>
      <xdr:col>14</xdr:col>
      <xdr:colOff>187112</xdr:colOff>
      <xdr:row>41</xdr:row>
      <xdr:rowOff>84667</xdr:rowOff>
    </xdr:to>
    <mc:AlternateContent xmlns:mc="http://schemas.openxmlformats.org/markup-compatibility/2006" xmlns:a14="http://schemas.microsoft.com/office/drawing/2010/main">
      <mc:Choice Requires="a14">
        <xdr:graphicFrame macro="">
          <xdr:nvGraphicFramePr>
            <xdr:cNvPr id="60" name="SEASON 3">
              <a:extLst>
                <a:ext uri="{FF2B5EF4-FFF2-40B4-BE49-F238E27FC236}">
                  <a16:creationId xmlns:a16="http://schemas.microsoft.com/office/drawing/2014/main" id="{B0986B8F-A2E2-4C17-A82B-4F780A0073EF}"/>
                </a:ext>
              </a:extLst>
            </xdr:cNvPr>
            <xdr:cNvGraphicFramePr/>
          </xdr:nvGraphicFramePr>
          <xdr:xfrm>
            <a:off x="0" y="0"/>
            <a:ext cx="0" cy="0"/>
          </xdr:xfrm>
          <a:graphic>
            <a:graphicData uri="http://schemas.microsoft.com/office/drawing/2010/slicer">
              <sle:slicer xmlns:sle="http://schemas.microsoft.com/office/drawing/2010/slicer" name="SEASON 3"/>
            </a:graphicData>
          </a:graphic>
        </xdr:graphicFrame>
      </mc:Choice>
      <mc:Fallback xmlns="">
        <xdr:sp macro="" textlink="">
          <xdr:nvSpPr>
            <xdr:cNvPr id="0" name=""/>
            <xdr:cNvSpPr>
              <a:spLocks noTextEdit="1"/>
            </xdr:cNvSpPr>
          </xdr:nvSpPr>
          <xdr:spPr>
            <a:xfrm>
              <a:off x="6892712" y="6316981"/>
              <a:ext cx="1828800" cy="14046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203200</xdr:colOff>
      <xdr:row>33</xdr:row>
      <xdr:rowOff>160867</xdr:rowOff>
    </xdr:from>
    <xdr:to>
      <xdr:col>19</xdr:col>
      <xdr:colOff>492760</xdr:colOff>
      <xdr:row>41</xdr:row>
      <xdr:rowOff>42334</xdr:rowOff>
    </xdr:to>
    <mc:AlternateContent xmlns:mc="http://schemas.openxmlformats.org/markup-compatibility/2006" xmlns:tsle="http://schemas.microsoft.com/office/drawing/2012/timeslicer">
      <mc:Choice Requires="tsle">
        <xdr:graphicFrame macro="">
          <xdr:nvGraphicFramePr>
            <xdr:cNvPr id="61" name="Date 4">
              <a:extLst>
                <a:ext uri="{FF2B5EF4-FFF2-40B4-BE49-F238E27FC236}">
                  <a16:creationId xmlns:a16="http://schemas.microsoft.com/office/drawing/2014/main" id="{0054EECD-2C3A-4D30-9FA5-75E1A7C44156}"/>
                </a:ext>
              </a:extLst>
            </xdr:cNvPr>
            <xdr:cNvGraphicFramePr/>
          </xdr:nvGraphicFramePr>
          <xdr:xfrm>
            <a:off x="0" y="0"/>
            <a:ext cx="0" cy="0"/>
          </xdr:xfrm>
          <a:graphic>
            <a:graphicData uri="http://schemas.microsoft.com/office/drawing/2012/timeslicer">
              <tsle:timeslicer name="Date 4"/>
            </a:graphicData>
          </a:graphic>
        </xdr:graphicFrame>
      </mc:Choice>
      <mc:Fallback xmlns="">
        <xdr:sp macro="" textlink="">
          <xdr:nvSpPr>
            <xdr:cNvPr id="0" name=""/>
            <xdr:cNvSpPr>
              <a:spLocks noTextEdit="1"/>
            </xdr:cNvSpPr>
          </xdr:nvSpPr>
          <xdr:spPr>
            <a:xfrm>
              <a:off x="8737600" y="6307667"/>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19</xdr:col>
      <xdr:colOff>550331</xdr:colOff>
      <xdr:row>33</xdr:row>
      <xdr:rowOff>152401</xdr:rowOff>
    </xdr:from>
    <xdr:to>
      <xdr:col>22</xdr:col>
      <xdr:colOff>550331</xdr:colOff>
      <xdr:row>45</xdr:row>
      <xdr:rowOff>50801</xdr:rowOff>
    </xdr:to>
    <mc:AlternateContent xmlns:mc="http://schemas.openxmlformats.org/markup-compatibility/2006" xmlns:a14="http://schemas.microsoft.com/office/drawing/2010/main">
      <mc:Choice Requires="a14">
        <xdr:graphicFrame macro="">
          <xdr:nvGraphicFramePr>
            <xdr:cNvPr id="62" name="Store ID 4">
              <a:extLst>
                <a:ext uri="{FF2B5EF4-FFF2-40B4-BE49-F238E27FC236}">
                  <a16:creationId xmlns:a16="http://schemas.microsoft.com/office/drawing/2014/main" id="{ADAA8A96-2358-4A49-9C89-BDBC8A406336}"/>
                </a:ext>
              </a:extLst>
            </xdr:cNvPr>
            <xdr:cNvGraphicFramePr/>
          </xdr:nvGraphicFramePr>
          <xdr:xfrm>
            <a:off x="0" y="0"/>
            <a:ext cx="0" cy="0"/>
          </xdr:xfrm>
          <a:graphic>
            <a:graphicData uri="http://schemas.microsoft.com/office/drawing/2010/slicer">
              <sle:slicer xmlns:sle="http://schemas.microsoft.com/office/drawing/2010/slicer" name="Store ID 4"/>
            </a:graphicData>
          </a:graphic>
        </xdr:graphicFrame>
      </mc:Choice>
      <mc:Fallback xmlns="">
        <xdr:sp macro="" textlink="">
          <xdr:nvSpPr>
            <xdr:cNvPr id="0" name=""/>
            <xdr:cNvSpPr>
              <a:spLocks noTextEdit="1"/>
            </xdr:cNvSpPr>
          </xdr:nvSpPr>
          <xdr:spPr>
            <a:xfrm>
              <a:off x="12132731" y="6299201"/>
              <a:ext cx="1828800" cy="2133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567268</xdr:colOff>
      <xdr:row>33</xdr:row>
      <xdr:rowOff>143934</xdr:rowOff>
    </xdr:from>
    <xdr:to>
      <xdr:col>25</xdr:col>
      <xdr:colOff>567268</xdr:colOff>
      <xdr:row>43</xdr:row>
      <xdr:rowOff>76200</xdr:rowOff>
    </xdr:to>
    <mc:AlternateContent xmlns:mc="http://schemas.openxmlformats.org/markup-compatibility/2006" xmlns:a14="http://schemas.microsoft.com/office/drawing/2010/main">
      <mc:Choice Requires="a14">
        <xdr:graphicFrame macro="">
          <xdr:nvGraphicFramePr>
            <xdr:cNvPr id="63" name="REGION 4">
              <a:extLst>
                <a:ext uri="{FF2B5EF4-FFF2-40B4-BE49-F238E27FC236}">
                  <a16:creationId xmlns:a16="http://schemas.microsoft.com/office/drawing/2014/main" id="{29E899F0-C1E1-46CE-8E3E-3301E87C7054}"/>
                </a:ext>
              </a:extLst>
            </xdr:cNvPr>
            <xdr:cNvGraphicFramePr/>
          </xdr:nvGraphicFramePr>
          <xdr:xfrm>
            <a:off x="0" y="0"/>
            <a:ext cx="0" cy="0"/>
          </xdr:xfrm>
          <a:graphic>
            <a:graphicData uri="http://schemas.microsoft.com/office/drawing/2010/slicer">
              <sle:slicer xmlns:sle="http://schemas.microsoft.com/office/drawing/2010/slicer" name="REGION 4"/>
            </a:graphicData>
          </a:graphic>
        </xdr:graphicFrame>
      </mc:Choice>
      <mc:Fallback xmlns="">
        <xdr:sp macro="" textlink="">
          <xdr:nvSpPr>
            <xdr:cNvPr id="0" name=""/>
            <xdr:cNvSpPr>
              <a:spLocks noTextEdit="1"/>
            </xdr:cNvSpPr>
          </xdr:nvSpPr>
          <xdr:spPr>
            <a:xfrm>
              <a:off x="13978468" y="6290734"/>
              <a:ext cx="1828800" cy="179493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16934</xdr:rowOff>
    </xdr:from>
    <xdr:to>
      <xdr:col>38</xdr:col>
      <xdr:colOff>144780</xdr:colOff>
      <xdr:row>46</xdr:row>
      <xdr:rowOff>101600</xdr:rowOff>
    </xdr:to>
    <xdr:pic>
      <xdr:nvPicPr>
        <xdr:cNvPr id="2" name="Picture 1">
          <a:extLst>
            <a:ext uri="{FF2B5EF4-FFF2-40B4-BE49-F238E27FC236}">
              <a16:creationId xmlns:a16="http://schemas.microsoft.com/office/drawing/2014/main" id="{E23DAFC3-1204-40B3-BCB7-E9BB52EC569E}"/>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60000"/>
                  </a14:imgEffect>
                </a14:imgLayer>
              </a14:imgProps>
            </a:ext>
            <a:ext uri="{28A0092B-C50C-407E-A947-70E740481C1C}">
              <a14:useLocalDpi xmlns:a14="http://schemas.microsoft.com/office/drawing/2010/main" val="0"/>
            </a:ext>
          </a:extLst>
        </a:blip>
        <a:stretch>
          <a:fillRect/>
        </a:stretch>
      </xdr:blipFill>
      <xdr:spPr>
        <a:xfrm>
          <a:off x="0" y="16934"/>
          <a:ext cx="23309580" cy="8497146"/>
        </a:xfrm>
        <a:prstGeom prst="rect">
          <a:avLst/>
        </a:prstGeom>
        <a:ln w="69850">
          <a:solidFill>
            <a:schemeClr val="bg1"/>
          </a:solidFill>
        </a:ln>
      </xdr:spPr>
    </xdr:pic>
    <xdr:clientData/>
  </xdr:twoCellAnchor>
  <xdr:twoCellAnchor>
    <xdr:from>
      <xdr:col>2</xdr:col>
      <xdr:colOff>423333</xdr:colOff>
      <xdr:row>2</xdr:row>
      <xdr:rowOff>110067</xdr:rowOff>
    </xdr:from>
    <xdr:to>
      <xdr:col>21</xdr:col>
      <xdr:colOff>601133</xdr:colOff>
      <xdr:row>2</xdr:row>
      <xdr:rowOff>110067</xdr:rowOff>
    </xdr:to>
    <xdr:cxnSp macro="">
      <xdr:nvCxnSpPr>
        <xdr:cNvPr id="3" name="Straight Connector 2">
          <a:extLst>
            <a:ext uri="{FF2B5EF4-FFF2-40B4-BE49-F238E27FC236}">
              <a16:creationId xmlns:a16="http://schemas.microsoft.com/office/drawing/2014/main" id="{5373AA5F-A8B4-4894-B48C-35CC29D46CFA}"/>
            </a:ext>
          </a:extLst>
        </xdr:cNvPr>
        <xdr:cNvCxnSpPr/>
      </xdr:nvCxnSpPr>
      <xdr:spPr>
        <a:xfrm>
          <a:off x="1642533" y="475827"/>
          <a:ext cx="11760200" cy="0"/>
        </a:xfrm>
        <a:prstGeom prst="line">
          <a:avLst/>
        </a:prstGeom>
        <a:ln w="19050">
          <a:solidFill>
            <a:schemeClr val="bg1">
              <a:lumMod val="9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68580</xdr:colOff>
      <xdr:row>0</xdr:row>
      <xdr:rowOff>7620</xdr:rowOff>
    </xdr:from>
    <xdr:to>
      <xdr:col>16</xdr:col>
      <xdr:colOff>205740</xdr:colOff>
      <xdr:row>2</xdr:row>
      <xdr:rowOff>129540</xdr:rowOff>
    </xdr:to>
    <xdr:sp macro="" textlink="">
      <xdr:nvSpPr>
        <xdr:cNvPr id="4" name="Rectangle: Rounded Corners 3">
          <a:extLst>
            <a:ext uri="{FF2B5EF4-FFF2-40B4-BE49-F238E27FC236}">
              <a16:creationId xmlns:a16="http://schemas.microsoft.com/office/drawing/2014/main" id="{9C97ADB4-D20E-49E4-B8C8-98ADC11AF482}"/>
            </a:ext>
          </a:extLst>
        </xdr:cNvPr>
        <xdr:cNvSpPr/>
      </xdr:nvSpPr>
      <xdr:spPr>
        <a:xfrm>
          <a:off x="4945380" y="7620"/>
          <a:ext cx="5013960" cy="487680"/>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Arial Black" panose="020B0A04020102020204" pitchFamily="34" charset="0"/>
            </a:rPr>
            <a:t>STAKEHOLDER</a:t>
          </a:r>
          <a:r>
            <a:rPr lang="en-IN" sz="1400" baseline="0">
              <a:latin typeface="Arial Black" panose="020B0A04020102020204" pitchFamily="34" charset="0"/>
            </a:rPr>
            <a:t> </a:t>
          </a:r>
          <a:r>
            <a:rPr lang="en-IN" sz="1600" baseline="0">
              <a:latin typeface="Arial Black" panose="020B0A04020102020204" pitchFamily="34" charset="0"/>
            </a:rPr>
            <a:t>ANALYTICS</a:t>
          </a:r>
          <a:r>
            <a:rPr lang="en-IN" sz="1400" baseline="0">
              <a:latin typeface="Arial Black" panose="020B0A04020102020204" pitchFamily="34" charset="0"/>
            </a:rPr>
            <a:t> </a:t>
          </a:r>
          <a:r>
            <a:rPr lang="en-IN" sz="1600" baseline="0">
              <a:latin typeface="Arial Black" panose="020B0A04020102020204" pitchFamily="34" charset="0"/>
            </a:rPr>
            <a:t>DASHBOARD</a:t>
          </a:r>
          <a:r>
            <a:rPr lang="en-IN" sz="1400" baseline="0">
              <a:latin typeface="Arial Black" panose="020B0A04020102020204" pitchFamily="34" charset="0"/>
            </a:rPr>
            <a:t> </a:t>
          </a:r>
          <a:endParaRPr lang="en-IN" sz="1400">
            <a:latin typeface="Arial Black" panose="020B0A04020102020204" pitchFamily="34" charset="0"/>
          </a:endParaRPr>
        </a:p>
      </xdr:txBody>
    </xdr:sp>
    <xdr:clientData/>
  </xdr:twoCellAnchor>
  <xdr:twoCellAnchor>
    <xdr:from>
      <xdr:col>0</xdr:col>
      <xdr:colOff>50801</xdr:colOff>
      <xdr:row>2</xdr:row>
      <xdr:rowOff>172719</xdr:rowOff>
    </xdr:from>
    <xdr:to>
      <xdr:col>3</xdr:col>
      <xdr:colOff>177801</xdr:colOff>
      <xdr:row>33</xdr:row>
      <xdr:rowOff>25399</xdr:rowOff>
    </xdr:to>
    <xdr:sp macro="" textlink="">
      <xdr:nvSpPr>
        <xdr:cNvPr id="5" name="Rectangle: Rounded Corners 4">
          <a:extLst>
            <a:ext uri="{FF2B5EF4-FFF2-40B4-BE49-F238E27FC236}">
              <a16:creationId xmlns:a16="http://schemas.microsoft.com/office/drawing/2014/main" id="{F322C687-9962-4E95-A33C-F0F93B8319FB}"/>
            </a:ext>
          </a:extLst>
        </xdr:cNvPr>
        <xdr:cNvSpPr/>
      </xdr:nvSpPr>
      <xdr:spPr>
        <a:xfrm>
          <a:off x="50801" y="545252"/>
          <a:ext cx="1955800" cy="5626947"/>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23707</xdr:colOff>
      <xdr:row>2</xdr:row>
      <xdr:rowOff>118535</xdr:rowOff>
    </xdr:from>
    <xdr:to>
      <xdr:col>19</xdr:col>
      <xdr:colOff>474134</xdr:colOff>
      <xdr:row>11</xdr:row>
      <xdr:rowOff>76201</xdr:rowOff>
    </xdr:to>
    <xdr:sp macro="" textlink="">
      <xdr:nvSpPr>
        <xdr:cNvPr id="6" name="Rectangle: Rounded Corners 5">
          <a:extLst>
            <a:ext uri="{FF2B5EF4-FFF2-40B4-BE49-F238E27FC236}">
              <a16:creationId xmlns:a16="http://schemas.microsoft.com/office/drawing/2014/main" id="{5EDF4B01-F4C8-4087-867D-B2DBE1192AFE}"/>
            </a:ext>
          </a:extLst>
        </xdr:cNvPr>
        <xdr:cNvSpPr/>
      </xdr:nvSpPr>
      <xdr:spPr>
        <a:xfrm>
          <a:off x="3071707" y="491068"/>
          <a:ext cx="8984827" cy="1634066"/>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237067</xdr:colOff>
      <xdr:row>11</xdr:row>
      <xdr:rowOff>141395</xdr:rowOff>
    </xdr:from>
    <xdr:to>
      <xdr:col>8</xdr:col>
      <xdr:colOff>251460</xdr:colOff>
      <xdr:row>24</xdr:row>
      <xdr:rowOff>16934</xdr:rowOff>
    </xdr:to>
    <xdr:sp macro="" textlink="">
      <xdr:nvSpPr>
        <xdr:cNvPr id="7" name="Rectangle: Rounded Corners 6">
          <a:extLst>
            <a:ext uri="{FF2B5EF4-FFF2-40B4-BE49-F238E27FC236}">
              <a16:creationId xmlns:a16="http://schemas.microsoft.com/office/drawing/2014/main" id="{805F30C9-9C5C-4EE2-90A6-32DC5C83FC0B}"/>
            </a:ext>
          </a:extLst>
        </xdr:cNvPr>
        <xdr:cNvSpPr/>
      </xdr:nvSpPr>
      <xdr:spPr>
        <a:xfrm>
          <a:off x="2065867" y="2190328"/>
          <a:ext cx="3062393" cy="2297006"/>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287867</xdr:colOff>
      <xdr:row>11</xdr:row>
      <xdr:rowOff>135469</xdr:rowOff>
    </xdr:from>
    <xdr:to>
      <xdr:col>13</xdr:col>
      <xdr:colOff>50800</xdr:colOff>
      <xdr:row>24</xdr:row>
      <xdr:rowOff>10236</xdr:rowOff>
    </xdr:to>
    <xdr:sp macro="" textlink="">
      <xdr:nvSpPr>
        <xdr:cNvPr id="8" name="Rectangle: Rounded Corners 7">
          <a:extLst>
            <a:ext uri="{FF2B5EF4-FFF2-40B4-BE49-F238E27FC236}">
              <a16:creationId xmlns:a16="http://schemas.microsoft.com/office/drawing/2014/main" id="{1BFF9A93-135C-4F7D-AFBF-1D78F632C4AD}"/>
            </a:ext>
          </a:extLst>
        </xdr:cNvPr>
        <xdr:cNvSpPr/>
      </xdr:nvSpPr>
      <xdr:spPr>
        <a:xfrm>
          <a:off x="5164667" y="2184402"/>
          <a:ext cx="2810933" cy="2296234"/>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477519</xdr:colOff>
      <xdr:row>11</xdr:row>
      <xdr:rowOff>143934</xdr:rowOff>
    </xdr:from>
    <xdr:to>
      <xdr:col>19</xdr:col>
      <xdr:colOff>448733</xdr:colOff>
      <xdr:row>23</xdr:row>
      <xdr:rowOff>181854</xdr:rowOff>
    </xdr:to>
    <xdr:sp macro="" textlink="">
      <xdr:nvSpPr>
        <xdr:cNvPr id="9" name="Rectangle: Rounded Corners 8">
          <a:extLst>
            <a:ext uri="{FF2B5EF4-FFF2-40B4-BE49-F238E27FC236}">
              <a16:creationId xmlns:a16="http://schemas.microsoft.com/office/drawing/2014/main" id="{2DCD6461-E524-4BC6-AA25-05D8E862FF2C}"/>
            </a:ext>
          </a:extLst>
        </xdr:cNvPr>
        <xdr:cNvSpPr/>
      </xdr:nvSpPr>
      <xdr:spPr>
        <a:xfrm>
          <a:off x="9011919" y="2192867"/>
          <a:ext cx="3019214" cy="2273120"/>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59267</xdr:colOff>
      <xdr:row>18</xdr:row>
      <xdr:rowOff>8465</xdr:rowOff>
    </xdr:from>
    <xdr:to>
      <xdr:col>25</xdr:col>
      <xdr:colOff>499535</xdr:colOff>
      <xdr:row>32</xdr:row>
      <xdr:rowOff>177799</xdr:rowOff>
    </xdr:to>
    <xdr:sp macro="" textlink="">
      <xdr:nvSpPr>
        <xdr:cNvPr id="10" name="Rectangle: Rounded Corners 9">
          <a:extLst>
            <a:ext uri="{FF2B5EF4-FFF2-40B4-BE49-F238E27FC236}">
              <a16:creationId xmlns:a16="http://schemas.microsoft.com/office/drawing/2014/main" id="{02FF9D0C-D249-4CCF-BD58-4A29C754C0B8}"/>
            </a:ext>
          </a:extLst>
        </xdr:cNvPr>
        <xdr:cNvSpPr/>
      </xdr:nvSpPr>
      <xdr:spPr>
        <a:xfrm>
          <a:off x="12860867" y="3361265"/>
          <a:ext cx="2878668" cy="2777067"/>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430107</xdr:colOff>
      <xdr:row>2</xdr:row>
      <xdr:rowOff>167640</xdr:rowOff>
    </xdr:from>
    <xdr:to>
      <xdr:col>2</xdr:col>
      <xdr:colOff>552027</xdr:colOff>
      <xdr:row>4</xdr:row>
      <xdr:rowOff>49953</xdr:rowOff>
    </xdr:to>
    <xdr:sp macro="" textlink="">
      <xdr:nvSpPr>
        <xdr:cNvPr id="11" name="Rectangle 10">
          <a:extLst>
            <a:ext uri="{FF2B5EF4-FFF2-40B4-BE49-F238E27FC236}">
              <a16:creationId xmlns:a16="http://schemas.microsoft.com/office/drawing/2014/main" id="{017498F7-B25C-4D06-89FC-3D877B37AE5D}"/>
            </a:ext>
          </a:extLst>
        </xdr:cNvPr>
        <xdr:cNvSpPr/>
      </xdr:nvSpPr>
      <xdr:spPr>
        <a:xfrm>
          <a:off x="430107" y="540173"/>
          <a:ext cx="1341120" cy="25484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STORE</a:t>
          </a:r>
          <a:r>
            <a:rPr lang="en-IN" sz="1100" b="1" baseline="0"/>
            <a:t> WISE SALES</a:t>
          </a:r>
          <a:endParaRPr lang="en-IN" sz="1100" b="1"/>
        </a:p>
      </xdr:txBody>
    </xdr:sp>
    <xdr:clientData/>
  </xdr:twoCellAnchor>
  <xdr:twoCellAnchor>
    <xdr:from>
      <xdr:col>11</xdr:col>
      <xdr:colOff>333586</xdr:colOff>
      <xdr:row>2</xdr:row>
      <xdr:rowOff>126999</xdr:rowOff>
    </xdr:from>
    <xdr:to>
      <xdr:col>13</xdr:col>
      <xdr:colOff>380999</xdr:colOff>
      <xdr:row>4</xdr:row>
      <xdr:rowOff>16932</xdr:rowOff>
    </xdr:to>
    <xdr:sp macro="" textlink="">
      <xdr:nvSpPr>
        <xdr:cNvPr id="12" name="Rectangle 11">
          <a:extLst>
            <a:ext uri="{FF2B5EF4-FFF2-40B4-BE49-F238E27FC236}">
              <a16:creationId xmlns:a16="http://schemas.microsoft.com/office/drawing/2014/main" id="{5A10291F-3680-4823-976B-801DC0CA5346}"/>
            </a:ext>
          </a:extLst>
        </xdr:cNvPr>
        <xdr:cNvSpPr/>
      </xdr:nvSpPr>
      <xdr:spPr>
        <a:xfrm>
          <a:off x="7039186" y="499532"/>
          <a:ext cx="1266613" cy="26246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SALES TREND</a:t>
          </a:r>
        </a:p>
      </xdr:txBody>
    </xdr:sp>
    <xdr:clientData/>
  </xdr:twoCellAnchor>
  <xdr:twoCellAnchor>
    <xdr:from>
      <xdr:col>4</xdr:col>
      <xdr:colOff>462280</xdr:colOff>
      <xdr:row>11</xdr:row>
      <xdr:rowOff>122767</xdr:rowOff>
    </xdr:from>
    <xdr:to>
      <xdr:col>7</xdr:col>
      <xdr:colOff>389467</xdr:colOff>
      <xdr:row>13</xdr:row>
      <xdr:rowOff>16933</xdr:rowOff>
    </xdr:to>
    <xdr:sp macro="" textlink="">
      <xdr:nvSpPr>
        <xdr:cNvPr id="13" name="Rectangle 12">
          <a:extLst>
            <a:ext uri="{FF2B5EF4-FFF2-40B4-BE49-F238E27FC236}">
              <a16:creationId xmlns:a16="http://schemas.microsoft.com/office/drawing/2014/main" id="{620399CC-C058-45F4-BAC6-AB6747FC2C2A}"/>
            </a:ext>
          </a:extLst>
        </xdr:cNvPr>
        <xdr:cNvSpPr/>
      </xdr:nvSpPr>
      <xdr:spPr>
        <a:xfrm>
          <a:off x="2900680" y="2171700"/>
          <a:ext cx="1755987" cy="266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RETAILER</a:t>
          </a:r>
          <a:r>
            <a:rPr lang="en-IN" sz="1100" b="1" baseline="0"/>
            <a:t> PERFORMANCE</a:t>
          </a:r>
          <a:endParaRPr lang="en-IN" sz="1100" b="1"/>
        </a:p>
      </xdr:txBody>
    </xdr:sp>
    <xdr:clientData/>
  </xdr:twoCellAnchor>
  <xdr:twoCellAnchor>
    <xdr:from>
      <xdr:col>16</xdr:col>
      <xdr:colOff>233680</xdr:colOff>
      <xdr:row>11</xdr:row>
      <xdr:rowOff>116839</xdr:rowOff>
    </xdr:from>
    <xdr:to>
      <xdr:col>18</xdr:col>
      <xdr:colOff>355600</xdr:colOff>
      <xdr:row>12</xdr:row>
      <xdr:rowOff>185419</xdr:rowOff>
    </xdr:to>
    <xdr:sp macro="" textlink="">
      <xdr:nvSpPr>
        <xdr:cNvPr id="14" name="Rectangle 13">
          <a:extLst>
            <a:ext uri="{FF2B5EF4-FFF2-40B4-BE49-F238E27FC236}">
              <a16:creationId xmlns:a16="http://schemas.microsoft.com/office/drawing/2014/main" id="{CF6178A7-DEE9-40AE-99D5-FA4CAFB36B18}"/>
            </a:ext>
          </a:extLst>
        </xdr:cNvPr>
        <xdr:cNvSpPr/>
      </xdr:nvSpPr>
      <xdr:spPr>
        <a:xfrm>
          <a:off x="9987280" y="2165772"/>
          <a:ext cx="1341120" cy="25484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baseline="0"/>
            <a:t>TOP SALESMAN</a:t>
          </a:r>
          <a:endParaRPr lang="en-IN" sz="1100" b="1"/>
        </a:p>
      </xdr:txBody>
    </xdr:sp>
    <xdr:clientData/>
  </xdr:twoCellAnchor>
  <xdr:twoCellAnchor>
    <xdr:from>
      <xdr:col>9</xdr:col>
      <xdr:colOff>537632</xdr:colOff>
      <xdr:row>11</xdr:row>
      <xdr:rowOff>117686</xdr:rowOff>
    </xdr:from>
    <xdr:to>
      <xdr:col>12</xdr:col>
      <xdr:colOff>49952</xdr:colOff>
      <xdr:row>12</xdr:row>
      <xdr:rowOff>186266</xdr:rowOff>
    </xdr:to>
    <xdr:sp macro="" textlink="">
      <xdr:nvSpPr>
        <xdr:cNvPr id="15" name="Rectangle 14">
          <a:extLst>
            <a:ext uri="{FF2B5EF4-FFF2-40B4-BE49-F238E27FC236}">
              <a16:creationId xmlns:a16="http://schemas.microsoft.com/office/drawing/2014/main" id="{83E65717-1DD6-48FA-9FA3-20BE61A99C37}"/>
            </a:ext>
          </a:extLst>
        </xdr:cNvPr>
        <xdr:cNvSpPr/>
      </xdr:nvSpPr>
      <xdr:spPr>
        <a:xfrm>
          <a:off x="6024032" y="2166619"/>
          <a:ext cx="1341120" cy="25484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baseline="0"/>
            <a:t>PRODUCT SALES</a:t>
          </a:r>
          <a:endParaRPr lang="en-IN" sz="1100" b="1"/>
        </a:p>
      </xdr:txBody>
    </xdr:sp>
    <xdr:clientData/>
  </xdr:twoCellAnchor>
  <xdr:twoCellAnchor>
    <xdr:from>
      <xdr:col>22</xdr:col>
      <xdr:colOff>254000</xdr:colOff>
      <xdr:row>17</xdr:row>
      <xdr:rowOff>169335</xdr:rowOff>
    </xdr:from>
    <xdr:to>
      <xdr:col>25</xdr:col>
      <xdr:colOff>42333</xdr:colOff>
      <xdr:row>19</xdr:row>
      <xdr:rowOff>102447</xdr:rowOff>
    </xdr:to>
    <xdr:sp macro="" textlink="">
      <xdr:nvSpPr>
        <xdr:cNvPr id="16" name="Rectangle 15">
          <a:extLst>
            <a:ext uri="{FF2B5EF4-FFF2-40B4-BE49-F238E27FC236}">
              <a16:creationId xmlns:a16="http://schemas.microsoft.com/office/drawing/2014/main" id="{144BD4A7-B41F-4E36-B847-EED84BBF7A95}"/>
            </a:ext>
          </a:extLst>
        </xdr:cNvPr>
        <xdr:cNvSpPr/>
      </xdr:nvSpPr>
      <xdr:spPr>
        <a:xfrm>
          <a:off x="13665200" y="3335868"/>
          <a:ext cx="1617133" cy="30564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GEOGRAPHICAL</a:t>
          </a:r>
          <a:r>
            <a:rPr lang="en-IN" sz="1100" b="1" baseline="0"/>
            <a:t> SALES</a:t>
          </a:r>
          <a:endParaRPr lang="en-IN" sz="1100" b="1"/>
        </a:p>
      </xdr:txBody>
    </xdr:sp>
    <xdr:clientData/>
  </xdr:twoCellAnchor>
  <xdr:twoCellAnchor>
    <xdr:from>
      <xdr:col>21</xdr:col>
      <xdr:colOff>76200</xdr:colOff>
      <xdr:row>2</xdr:row>
      <xdr:rowOff>174414</xdr:rowOff>
    </xdr:from>
    <xdr:to>
      <xdr:col>25</xdr:col>
      <xdr:colOff>474133</xdr:colOff>
      <xdr:row>17</xdr:row>
      <xdr:rowOff>160866</xdr:rowOff>
    </xdr:to>
    <xdr:sp macro="" textlink="">
      <xdr:nvSpPr>
        <xdr:cNvPr id="17" name="Rectangle: Rounded Corners 16">
          <a:extLst>
            <a:ext uri="{FF2B5EF4-FFF2-40B4-BE49-F238E27FC236}">
              <a16:creationId xmlns:a16="http://schemas.microsoft.com/office/drawing/2014/main" id="{FB404B14-878E-4470-9BDE-203FA38B765E}"/>
            </a:ext>
          </a:extLst>
        </xdr:cNvPr>
        <xdr:cNvSpPr/>
      </xdr:nvSpPr>
      <xdr:spPr>
        <a:xfrm>
          <a:off x="12877800" y="546947"/>
          <a:ext cx="2836333" cy="2780452"/>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575733</xdr:colOff>
      <xdr:row>2</xdr:row>
      <xdr:rowOff>169333</xdr:rowOff>
    </xdr:from>
    <xdr:to>
      <xdr:col>25</xdr:col>
      <xdr:colOff>347133</xdr:colOff>
      <xdr:row>4</xdr:row>
      <xdr:rowOff>93133</xdr:rowOff>
    </xdr:to>
    <xdr:sp macro="" textlink="">
      <xdr:nvSpPr>
        <xdr:cNvPr id="18" name="Rectangle 17">
          <a:extLst>
            <a:ext uri="{FF2B5EF4-FFF2-40B4-BE49-F238E27FC236}">
              <a16:creationId xmlns:a16="http://schemas.microsoft.com/office/drawing/2014/main" id="{56BD5DC3-2579-413F-A7D1-2E1143CB0845}"/>
            </a:ext>
          </a:extLst>
        </xdr:cNvPr>
        <xdr:cNvSpPr/>
      </xdr:nvSpPr>
      <xdr:spPr>
        <a:xfrm>
          <a:off x="13377333" y="541866"/>
          <a:ext cx="2209800" cy="29633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TARGET</a:t>
          </a:r>
          <a:r>
            <a:rPr lang="en-IN" sz="1100" b="1" baseline="0"/>
            <a:t> VS ACTUAL SALES &amp; VISIT</a:t>
          </a:r>
          <a:endParaRPr lang="en-IN" sz="1100" b="1"/>
        </a:p>
      </xdr:txBody>
    </xdr:sp>
    <xdr:clientData/>
  </xdr:twoCellAnchor>
  <xdr:twoCellAnchor>
    <xdr:from>
      <xdr:col>3</xdr:col>
      <xdr:colOff>262467</xdr:colOff>
      <xdr:row>24</xdr:row>
      <xdr:rowOff>35559</xdr:rowOff>
    </xdr:from>
    <xdr:to>
      <xdr:col>18</xdr:col>
      <xdr:colOff>16933</xdr:colOff>
      <xdr:row>32</xdr:row>
      <xdr:rowOff>160866</xdr:rowOff>
    </xdr:to>
    <xdr:sp macro="" textlink="">
      <xdr:nvSpPr>
        <xdr:cNvPr id="19" name="Rectangle: Rounded Corners 18">
          <a:extLst>
            <a:ext uri="{FF2B5EF4-FFF2-40B4-BE49-F238E27FC236}">
              <a16:creationId xmlns:a16="http://schemas.microsoft.com/office/drawing/2014/main" id="{2428B4FE-2702-4ADE-9C26-8CA34F63D3EC}"/>
            </a:ext>
          </a:extLst>
        </xdr:cNvPr>
        <xdr:cNvSpPr/>
      </xdr:nvSpPr>
      <xdr:spPr>
        <a:xfrm>
          <a:off x="2091267" y="4505959"/>
          <a:ext cx="8898466" cy="1615440"/>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560493</xdr:colOff>
      <xdr:row>24</xdr:row>
      <xdr:rowOff>127000</xdr:rowOff>
    </xdr:from>
    <xdr:to>
      <xdr:col>13</xdr:col>
      <xdr:colOff>330199</xdr:colOff>
      <xdr:row>25</xdr:row>
      <xdr:rowOff>143932</xdr:rowOff>
    </xdr:to>
    <xdr:sp macro="" textlink="">
      <xdr:nvSpPr>
        <xdr:cNvPr id="20" name="Rectangle 19">
          <a:extLst>
            <a:ext uri="{FF2B5EF4-FFF2-40B4-BE49-F238E27FC236}">
              <a16:creationId xmlns:a16="http://schemas.microsoft.com/office/drawing/2014/main" id="{3F21A2CD-E5A1-475A-BF4A-B77CE5A1FAAF}"/>
            </a:ext>
          </a:extLst>
        </xdr:cNvPr>
        <xdr:cNvSpPr/>
      </xdr:nvSpPr>
      <xdr:spPr>
        <a:xfrm>
          <a:off x="6046893" y="4516120"/>
          <a:ext cx="2208106" cy="19981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PERIOD WISE PERFORMANCE</a:t>
          </a:r>
        </a:p>
      </xdr:txBody>
    </xdr:sp>
    <xdr:clientData/>
  </xdr:twoCellAnchor>
  <xdr:twoCellAnchor>
    <xdr:from>
      <xdr:col>21</xdr:col>
      <xdr:colOff>25400</xdr:colOff>
      <xdr:row>20</xdr:row>
      <xdr:rowOff>16931</xdr:rowOff>
    </xdr:from>
    <xdr:to>
      <xdr:col>25</xdr:col>
      <xdr:colOff>550334</xdr:colOff>
      <xdr:row>32</xdr:row>
      <xdr:rowOff>186266</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89BBD8D4-2B87-4E0A-9D4E-889F72991A7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2827000" y="3674531"/>
              <a:ext cx="2963334" cy="236389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22</xdr:col>
      <xdr:colOff>66039</xdr:colOff>
      <xdr:row>17</xdr:row>
      <xdr:rowOff>162559</xdr:rowOff>
    </xdr:from>
    <xdr:to>
      <xdr:col>22</xdr:col>
      <xdr:colOff>360505</xdr:colOff>
      <xdr:row>19</xdr:row>
      <xdr:rowOff>84491</xdr:rowOff>
    </xdr:to>
    <xdr:pic>
      <xdr:nvPicPr>
        <xdr:cNvPr id="22" name="Graphic 21" descr="Map with pin">
          <a:extLst>
            <a:ext uri="{FF2B5EF4-FFF2-40B4-BE49-F238E27FC236}">
              <a16:creationId xmlns:a16="http://schemas.microsoft.com/office/drawing/2014/main" id="{4BECA5A4-1C30-444B-8802-EC890D5F08F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3477239" y="3329092"/>
          <a:ext cx="294466" cy="294466"/>
        </a:xfrm>
        <a:prstGeom prst="rect">
          <a:avLst/>
        </a:prstGeom>
      </xdr:spPr>
    </xdr:pic>
    <xdr:clientData/>
  </xdr:twoCellAnchor>
  <xdr:twoCellAnchor editAs="oneCell">
    <xdr:from>
      <xdr:col>16</xdr:col>
      <xdr:colOff>164253</xdr:colOff>
      <xdr:row>11</xdr:row>
      <xdr:rowOff>165100</xdr:rowOff>
    </xdr:from>
    <xdr:to>
      <xdr:col>16</xdr:col>
      <xdr:colOff>376870</xdr:colOff>
      <xdr:row>13</xdr:row>
      <xdr:rowOff>5183</xdr:rowOff>
    </xdr:to>
    <xdr:pic>
      <xdr:nvPicPr>
        <xdr:cNvPr id="23" name="Graphic 22" descr="Group of men">
          <a:extLst>
            <a:ext uri="{FF2B5EF4-FFF2-40B4-BE49-F238E27FC236}">
              <a16:creationId xmlns:a16="http://schemas.microsoft.com/office/drawing/2014/main" id="{FDF44EC8-AD3E-47E6-93D0-E4ACC7A6ED8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917853" y="2214033"/>
          <a:ext cx="212617" cy="212617"/>
        </a:xfrm>
        <a:prstGeom prst="rect">
          <a:avLst/>
        </a:prstGeom>
      </xdr:spPr>
    </xdr:pic>
    <xdr:clientData/>
  </xdr:twoCellAnchor>
  <xdr:twoCellAnchor editAs="oneCell">
    <xdr:from>
      <xdr:col>11</xdr:col>
      <xdr:colOff>279399</xdr:colOff>
      <xdr:row>2</xdr:row>
      <xdr:rowOff>160868</xdr:rowOff>
    </xdr:from>
    <xdr:to>
      <xdr:col>11</xdr:col>
      <xdr:colOff>516466</xdr:colOff>
      <xdr:row>4</xdr:row>
      <xdr:rowOff>25401</xdr:rowOff>
    </xdr:to>
    <xdr:pic>
      <xdr:nvPicPr>
        <xdr:cNvPr id="24" name="Graphic 23" descr="Bar graph with upward trend">
          <a:extLst>
            <a:ext uri="{FF2B5EF4-FFF2-40B4-BE49-F238E27FC236}">
              <a16:creationId xmlns:a16="http://schemas.microsoft.com/office/drawing/2014/main" id="{091DF922-6592-4EDD-8F3A-9792A640CFA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984999" y="533401"/>
          <a:ext cx="237067" cy="237067"/>
        </a:xfrm>
        <a:prstGeom prst="rect">
          <a:avLst/>
        </a:prstGeom>
      </xdr:spPr>
    </xdr:pic>
    <xdr:clientData/>
  </xdr:twoCellAnchor>
  <xdr:twoCellAnchor editAs="oneCell">
    <xdr:from>
      <xdr:col>9</xdr:col>
      <xdr:colOff>448734</xdr:colOff>
      <xdr:row>11</xdr:row>
      <xdr:rowOff>110068</xdr:rowOff>
    </xdr:from>
    <xdr:to>
      <xdr:col>10</xdr:col>
      <xdr:colOff>105834</xdr:colOff>
      <xdr:row>13</xdr:row>
      <xdr:rowOff>4234</xdr:rowOff>
    </xdr:to>
    <xdr:pic>
      <xdr:nvPicPr>
        <xdr:cNvPr id="25" name="Graphic 24" descr="Lightbulb and gear">
          <a:extLst>
            <a:ext uri="{FF2B5EF4-FFF2-40B4-BE49-F238E27FC236}">
              <a16:creationId xmlns:a16="http://schemas.microsoft.com/office/drawing/2014/main" id="{4406442B-B58B-4AB8-8868-938F147C929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5935134" y="2159001"/>
          <a:ext cx="266700" cy="266700"/>
        </a:xfrm>
        <a:prstGeom prst="rect">
          <a:avLst/>
        </a:prstGeom>
      </xdr:spPr>
    </xdr:pic>
    <xdr:clientData/>
  </xdr:twoCellAnchor>
  <xdr:twoCellAnchor editAs="oneCell">
    <xdr:from>
      <xdr:col>0</xdr:col>
      <xdr:colOff>296333</xdr:colOff>
      <xdr:row>3</xdr:row>
      <xdr:rowOff>25401</xdr:rowOff>
    </xdr:from>
    <xdr:to>
      <xdr:col>0</xdr:col>
      <xdr:colOff>508000</xdr:colOff>
      <xdr:row>4</xdr:row>
      <xdr:rowOff>50801</xdr:rowOff>
    </xdr:to>
    <xdr:pic>
      <xdr:nvPicPr>
        <xdr:cNvPr id="26" name="Graphic 25" descr="Trophy">
          <a:extLst>
            <a:ext uri="{FF2B5EF4-FFF2-40B4-BE49-F238E27FC236}">
              <a16:creationId xmlns:a16="http://schemas.microsoft.com/office/drawing/2014/main" id="{D72FA6CA-3DFC-453B-846A-3BE36AFB59C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96333" y="584201"/>
          <a:ext cx="211667" cy="211667"/>
        </a:xfrm>
        <a:prstGeom prst="rect">
          <a:avLst/>
        </a:prstGeom>
      </xdr:spPr>
    </xdr:pic>
    <xdr:clientData/>
  </xdr:twoCellAnchor>
  <xdr:twoCellAnchor editAs="oneCell">
    <xdr:from>
      <xdr:col>4</xdr:col>
      <xdr:colOff>305648</xdr:colOff>
      <xdr:row>11</xdr:row>
      <xdr:rowOff>143087</xdr:rowOff>
    </xdr:from>
    <xdr:to>
      <xdr:col>4</xdr:col>
      <xdr:colOff>556791</xdr:colOff>
      <xdr:row>13</xdr:row>
      <xdr:rowOff>21696</xdr:rowOff>
    </xdr:to>
    <xdr:pic>
      <xdr:nvPicPr>
        <xdr:cNvPr id="27" name="Graphic 26" descr="Business Growth RTL">
          <a:extLst>
            <a:ext uri="{FF2B5EF4-FFF2-40B4-BE49-F238E27FC236}">
              <a16:creationId xmlns:a16="http://schemas.microsoft.com/office/drawing/2014/main" id="{C4FBF058-B827-4F83-8B3B-92BE3EE7552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744048" y="2192020"/>
          <a:ext cx="251143" cy="251143"/>
        </a:xfrm>
        <a:prstGeom prst="rect">
          <a:avLst/>
        </a:prstGeom>
      </xdr:spPr>
    </xdr:pic>
    <xdr:clientData/>
  </xdr:twoCellAnchor>
  <xdr:twoCellAnchor editAs="oneCell">
    <xdr:from>
      <xdr:col>21</xdr:col>
      <xdr:colOff>397933</xdr:colOff>
      <xdr:row>3</xdr:row>
      <xdr:rowOff>32172</xdr:rowOff>
    </xdr:from>
    <xdr:to>
      <xdr:col>22</xdr:col>
      <xdr:colOff>67733</xdr:colOff>
      <xdr:row>4</xdr:row>
      <xdr:rowOff>125305</xdr:rowOff>
    </xdr:to>
    <xdr:pic>
      <xdr:nvPicPr>
        <xdr:cNvPr id="28" name="Graphic 27" descr="Statistics">
          <a:extLst>
            <a:ext uri="{FF2B5EF4-FFF2-40B4-BE49-F238E27FC236}">
              <a16:creationId xmlns:a16="http://schemas.microsoft.com/office/drawing/2014/main" id="{CF649F19-EC63-4D47-A934-E2C3E722FCD5}"/>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3199533" y="590972"/>
          <a:ext cx="279400" cy="279400"/>
        </a:xfrm>
        <a:prstGeom prst="rect">
          <a:avLst/>
        </a:prstGeom>
      </xdr:spPr>
    </xdr:pic>
    <xdr:clientData/>
  </xdr:twoCellAnchor>
  <xdr:twoCellAnchor editAs="oneCell">
    <xdr:from>
      <xdr:col>9</xdr:col>
      <xdr:colOff>516466</xdr:colOff>
      <xdr:row>24</xdr:row>
      <xdr:rowOff>110067</xdr:rowOff>
    </xdr:from>
    <xdr:to>
      <xdr:col>10</xdr:col>
      <xdr:colOff>177800</xdr:colOff>
      <xdr:row>26</xdr:row>
      <xdr:rowOff>8468</xdr:rowOff>
    </xdr:to>
    <xdr:pic>
      <xdr:nvPicPr>
        <xdr:cNvPr id="29" name="Graphic 28" descr="Research">
          <a:extLst>
            <a:ext uri="{FF2B5EF4-FFF2-40B4-BE49-F238E27FC236}">
              <a16:creationId xmlns:a16="http://schemas.microsoft.com/office/drawing/2014/main" id="{8C78D553-3407-4E46-8653-6103076D516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2866" y="4499187"/>
          <a:ext cx="270934" cy="26416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16934</xdr:rowOff>
    </xdr:from>
    <xdr:to>
      <xdr:col>38</xdr:col>
      <xdr:colOff>144780</xdr:colOff>
      <xdr:row>46</xdr:row>
      <xdr:rowOff>101600</xdr:rowOff>
    </xdr:to>
    <xdr:pic>
      <xdr:nvPicPr>
        <xdr:cNvPr id="2" name="Picture 1">
          <a:extLst>
            <a:ext uri="{FF2B5EF4-FFF2-40B4-BE49-F238E27FC236}">
              <a16:creationId xmlns:a16="http://schemas.microsoft.com/office/drawing/2014/main" id="{15C1F9C7-B22F-4105-9CFE-37A71A013AFF}"/>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60000"/>
                  </a14:imgEffect>
                </a14:imgLayer>
              </a14:imgProps>
            </a:ext>
            <a:ext uri="{28A0092B-C50C-407E-A947-70E740481C1C}">
              <a14:useLocalDpi xmlns:a14="http://schemas.microsoft.com/office/drawing/2010/main" val="0"/>
            </a:ext>
          </a:extLst>
        </a:blip>
        <a:stretch>
          <a:fillRect/>
        </a:stretch>
      </xdr:blipFill>
      <xdr:spPr>
        <a:xfrm>
          <a:off x="0" y="16934"/>
          <a:ext cx="23309580" cy="8497146"/>
        </a:xfrm>
        <a:prstGeom prst="rect">
          <a:avLst/>
        </a:prstGeom>
        <a:ln w="69850">
          <a:solidFill>
            <a:schemeClr val="bg1"/>
          </a:solidFill>
        </a:ln>
      </xdr:spPr>
    </xdr:pic>
    <xdr:clientData/>
  </xdr:twoCellAnchor>
  <xdr:twoCellAnchor>
    <xdr:from>
      <xdr:col>2</xdr:col>
      <xdr:colOff>423333</xdr:colOff>
      <xdr:row>2</xdr:row>
      <xdr:rowOff>110067</xdr:rowOff>
    </xdr:from>
    <xdr:to>
      <xdr:col>21</xdr:col>
      <xdr:colOff>601133</xdr:colOff>
      <xdr:row>2</xdr:row>
      <xdr:rowOff>110067</xdr:rowOff>
    </xdr:to>
    <xdr:cxnSp macro="">
      <xdr:nvCxnSpPr>
        <xdr:cNvPr id="3" name="Straight Connector 2">
          <a:extLst>
            <a:ext uri="{FF2B5EF4-FFF2-40B4-BE49-F238E27FC236}">
              <a16:creationId xmlns:a16="http://schemas.microsoft.com/office/drawing/2014/main" id="{98484B5C-6E04-49BA-9FCE-4BA72EF7FED5}"/>
            </a:ext>
          </a:extLst>
        </xdr:cNvPr>
        <xdr:cNvCxnSpPr/>
      </xdr:nvCxnSpPr>
      <xdr:spPr>
        <a:xfrm>
          <a:off x="1642533" y="475827"/>
          <a:ext cx="11760200" cy="0"/>
        </a:xfrm>
        <a:prstGeom prst="line">
          <a:avLst/>
        </a:prstGeom>
        <a:ln w="19050">
          <a:solidFill>
            <a:schemeClr val="bg1">
              <a:lumMod val="9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68580</xdr:colOff>
      <xdr:row>0</xdr:row>
      <xdr:rowOff>7620</xdr:rowOff>
    </xdr:from>
    <xdr:to>
      <xdr:col>16</xdr:col>
      <xdr:colOff>205740</xdr:colOff>
      <xdr:row>2</xdr:row>
      <xdr:rowOff>129540</xdr:rowOff>
    </xdr:to>
    <xdr:sp macro="" textlink="">
      <xdr:nvSpPr>
        <xdr:cNvPr id="4" name="Rectangle: Rounded Corners 3">
          <a:extLst>
            <a:ext uri="{FF2B5EF4-FFF2-40B4-BE49-F238E27FC236}">
              <a16:creationId xmlns:a16="http://schemas.microsoft.com/office/drawing/2014/main" id="{5F9631CE-BD77-4509-B8F2-2545AE21A5E8}"/>
            </a:ext>
          </a:extLst>
        </xdr:cNvPr>
        <xdr:cNvSpPr/>
      </xdr:nvSpPr>
      <xdr:spPr>
        <a:xfrm>
          <a:off x="4945380" y="7620"/>
          <a:ext cx="5013960" cy="487680"/>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a:latin typeface="Arial Black" panose="020B0A04020102020204" pitchFamily="34" charset="0"/>
            </a:rPr>
            <a:t>STAKEHOLDER</a:t>
          </a:r>
          <a:r>
            <a:rPr lang="en-IN" sz="1400" baseline="0">
              <a:latin typeface="Arial Black" panose="020B0A04020102020204" pitchFamily="34" charset="0"/>
            </a:rPr>
            <a:t> </a:t>
          </a:r>
          <a:r>
            <a:rPr lang="en-IN" sz="1600" baseline="0">
              <a:latin typeface="Arial Black" panose="020B0A04020102020204" pitchFamily="34" charset="0"/>
            </a:rPr>
            <a:t>ANALYTICS</a:t>
          </a:r>
          <a:r>
            <a:rPr lang="en-IN" sz="1400" baseline="0">
              <a:latin typeface="Arial Black" panose="020B0A04020102020204" pitchFamily="34" charset="0"/>
            </a:rPr>
            <a:t> </a:t>
          </a:r>
          <a:r>
            <a:rPr lang="en-IN" sz="1600" baseline="0">
              <a:latin typeface="Arial Black" panose="020B0A04020102020204" pitchFamily="34" charset="0"/>
            </a:rPr>
            <a:t>DASHBOARD</a:t>
          </a:r>
          <a:r>
            <a:rPr lang="en-IN" sz="1400" baseline="0">
              <a:latin typeface="Arial Black" panose="020B0A04020102020204" pitchFamily="34" charset="0"/>
            </a:rPr>
            <a:t> </a:t>
          </a:r>
          <a:endParaRPr lang="en-IN" sz="1400">
            <a:latin typeface="Arial Black" panose="020B0A04020102020204" pitchFamily="34" charset="0"/>
          </a:endParaRPr>
        </a:p>
      </xdr:txBody>
    </xdr:sp>
    <xdr:clientData/>
  </xdr:twoCellAnchor>
  <xdr:twoCellAnchor>
    <xdr:from>
      <xdr:col>0</xdr:col>
      <xdr:colOff>50801</xdr:colOff>
      <xdr:row>2</xdr:row>
      <xdr:rowOff>172719</xdr:rowOff>
    </xdr:from>
    <xdr:to>
      <xdr:col>3</xdr:col>
      <xdr:colOff>177801</xdr:colOff>
      <xdr:row>33</xdr:row>
      <xdr:rowOff>25399</xdr:rowOff>
    </xdr:to>
    <xdr:sp macro="" textlink="">
      <xdr:nvSpPr>
        <xdr:cNvPr id="5" name="Rectangle: Rounded Corners 4">
          <a:extLst>
            <a:ext uri="{FF2B5EF4-FFF2-40B4-BE49-F238E27FC236}">
              <a16:creationId xmlns:a16="http://schemas.microsoft.com/office/drawing/2014/main" id="{A0C9DEFC-FAFF-48EC-B6AC-1A732B247A55}"/>
            </a:ext>
          </a:extLst>
        </xdr:cNvPr>
        <xdr:cNvSpPr/>
      </xdr:nvSpPr>
      <xdr:spPr>
        <a:xfrm>
          <a:off x="50801" y="538479"/>
          <a:ext cx="1955800" cy="5521960"/>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226906</xdr:colOff>
      <xdr:row>2</xdr:row>
      <xdr:rowOff>169334</xdr:rowOff>
    </xdr:from>
    <xdr:to>
      <xdr:col>18</xdr:col>
      <xdr:colOff>67733</xdr:colOff>
      <xdr:row>11</xdr:row>
      <xdr:rowOff>127000</xdr:rowOff>
    </xdr:to>
    <xdr:sp macro="" textlink="">
      <xdr:nvSpPr>
        <xdr:cNvPr id="6" name="Rectangle: Rounded Corners 5">
          <a:extLst>
            <a:ext uri="{FF2B5EF4-FFF2-40B4-BE49-F238E27FC236}">
              <a16:creationId xmlns:a16="http://schemas.microsoft.com/office/drawing/2014/main" id="{DE20A41F-5F27-43AD-AD8A-E0AA96A3B6D6}"/>
            </a:ext>
          </a:extLst>
        </xdr:cNvPr>
        <xdr:cNvSpPr/>
      </xdr:nvSpPr>
      <xdr:spPr>
        <a:xfrm>
          <a:off x="2055706" y="535094"/>
          <a:ext cx="8984827" cy="1603586"/>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237067</xdr:colOff>
      <xdr:row>11</xdr:row>
      <xdr:rowOff>141395</xdr:rowOff>
    </xdr:from>
    <xdr:to>
      <xdr:col>8</xdr:col>
      <xdr:colOff>251460</xdr:colOff>
      <xdr:row>24</xdr:row>
      <xdr:rowOff>16934</xdr:rowOff>
    </xdr:to>
    <xdr:sp macro="" textlink="">
      <xdr:nvSpPr>
        <xdr:cNvPr id="7" name="Rectangle: Rounded Corners 6">
          <a:extLst>
            <a:ext uri="{FF2B5EF4-FFF2-40B4-BE49-F238E27FC236}">
              <a16:creationId xmlns:a16="http://schemas.microsoft.com/office/drawing/2014/main" id="{0F37CB23-DABB-4D74-AA78-792CF9318DCF}"/>
            </a:ext>
          </a:extLst>
        </xdr:cNvPr>
        <xdr:cNvSpPr/>
      </xdr:nvSpPr>
      <xdr:spPr>
        <a:xfrm>
          <a:off x="2065867" y="2153075"/>
          <a:ext cx="3062393" cy="2252979"/>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287867</xdr:colOff>
      <xdr:row>11</xdr:row>
      <xdr:rowOff>135469</xdr:rowOff>
    </xdr:from>
    <xdr:to>
      <xdr:col>13</xdr:col>
      <xdr:colOff>50800</xdr:colOff>
      <xdr:row>24</xdr:row>
      <xdr:rowOff>10236</xdr:rowOff>
    </xdr:to>
    <xdr:sp macro="" textlink="">
      <xdr:nvSpPr>
        <xdr:cNvPr id="8" name="Rectangle: Rounded Corners 7">
          <a:extLst>
            <a:ext uri="{FF2B5EF4-FFF2-40B4-BE49-F238E27FC236}">
              <a16:creationId xmlns:a16="http://schemas.microsoft.com/office/drawing/2014/main" id="{55987388-4E5B-4AF8-BC06-19AC3545027D}"/>
            </a:ext>
          </a:extLst>
        </xdr:cNvPr>
        <xdr:cNvSpPr/>
      </xdr:nvSpPr>
      <xdr:spPr>
        <a:xfrm>
          <a:off x="5164667" y="2147149"/>
          <a:ext cx="2810933" cy="2252207"/>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71119</xdr:colOff>
      <xdr:row>11</xdr:row>
      <xdr:rowOff>152401</xdr:rowOff>
    </xdr:from>
    <xdr:to>
      <xdr:col>18</xdr:col>
      <xdr:colOff>42333</xdr:colOff>
      <xdr:row>24</xdr:row>
      <xdr:rowOff>4054</xdr:rowOff>
    </xdr:to>
    <xdr:sp macro="" textlink="">
      <xdr:nvSpPr>
        <xdr:cNvPr id="9" name="Rectangle: Rounded Corners 8">
          <a:extLst>
            <a:ext uri="{FF2B5EF4-FFF2-40B4-BE49-F238E27FC236}">
              <a16:creationId xmlns:a16="http://schemas.microsoft.com/office/drawing/2014/main" id="{43C1D050-6E2B-4CF1-B9B9-337EBCB6C0CE}"/>
            </a:ext>
          </a:extLst>
        </xdr:cNvPr>
        <xdr:cNvSpPr/>
      </xdr:nvSpPr>
      <xdr:spPr>
        <a:xfrm>
          <a:off x="7995919" y="2164081"/>
          <a:ext cx="3019214" cy="2229093"/>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59267</xdr:colOff>
      <xdr:row>18</xdr:row>
      <xdr:rowOff>8465</xdr:rowOff>
    </xdr:from>
    <xdr:to>
      <xdr:col>25</xdr:col>
      <xdr:colOff>499535</xdr:colOff>
      <xdr:row>32</xdr:row>
      <xdr:rowOff>177799</xdr:rowOff>
    </xdr:to>
    <xdr:sp macro="" textlink="">
      <xdr:nvSpPr>
        <xdr:cNvPr id="10" name="Rectangle: Rounded Corners 9">
          <a:extLst>
            <a:ext uri="{FF2B5EF4-FFF2-40B4-BE49-F238E27FC236}">
              <a16:creationId xmlns:a16="http://schemas.microsoft.com/office/drawing/2014/main" id="{8609A6CD-4970-444A-8978-4ECE095D0973}"/>
            </a:ext>
          </a:extLst>
        </xdr:cNvPr>
        <xdr:cNvSpPr/>
      </xdr:nvSpPr>
      <xdr:spPr>
        <a:xfrm>
          <a:off x="12860867" y="3300305"/>
          <a:ext cx="2878668" cy="2729654"/>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430107</xdr:colOff>
      <xdr:row>2</xdr:row>
      <xdr:rowOff>167640</xdr:rowOff>
    </xdr:from>
    <xdr:to>
      <xdr:col>2</xdr:col>
      <xdr:colOff>552027</xdr:colOff>
      <xdr:row>4</xdr:row>
      <xdr:rowOff>49953</xdr:rowOff>
    </xdr:to>
    <xdr:sp macro="" textlink="">
      <xdr:nvSpPr>
        <xdr:cNvPr id="11" name="Rectangle 10">
          <a:extLst>
            <a:ext uri="{FF2B5EF4-FFF2-40B4-BE49-F238E27FC236}">
              <a16:creationId xmlns:a16="http://schemas.microsoft.com/office/drawing/2014/main" id="{C87488AC-61AB-409B-9F8F-444BC282CCF4}"/>
            </a:ext>
          </a:extLst>
        </xdr:cNvPr>
        <xdr:cNvSpPr/>
      </xdr:nvSpPr>
      <xdr:spPr>
        <a:xfrm>
          <a:off x="430107" y="533400"/>
          <a:ext cx="1341120" cy="24807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STORE</a:t>
          </a:r>
          <a:r>
            <a:rPr lang="en-IN" sz="1100" b="1" baseline="0"/>
            <a:t> WISE SALES</a:t>
          </a:r>
          <a:endParaRPr lang="en-IN" sz="1100" b="1"/>
        </a:p>
      </xdr:txBody>
    </xdr:sp>
    <xdr:clientData/>
  </xdr:twoCellAnchor>
  <xdr:twoCellAnchor>
    <xdr:from>
      <xdr:col>11</xdr:col>
      <xdr:colOff>155786</xdr:colOff>
      <xdr:row>2</xdr:row>
      <xdr:rowOff>177799</xdr:rowOff>
    </xdr:from>
    <xdr:to>
      <xdr:col>13</xdr:col>
      <xdr:colOff>203199</xdr:colOff>
      <xdr:row>4</xdr:row>
      <xdr:rowOff>67732</xdr:rowOff>
    </xdr:to>
    <xdr:sp macro="" textlink="">
      <xdr:nvSpPr>
        <xdr:cNvPr id="12" name="Rectangle 11">
          <a:extLst>
            <a:ext uri="{FF2B5EF4-FFF2-40B4-BE49-F238E27FC236}">
              <a16:creationId xmlns:a16="http://schemas.microsoft.com/office/drawing/2014/main" id="{6800E1D9-8827-49D2-9B7E-4FCBBE48D089}"/>
            </a:ext>
          </a:extLst>
        </xdr:cNvPr>
        <xdr:cNvSpPr/>
      </xdr:nvSpPr>
      <xdr:spPr>
        <a:xfrm>
          <a:off x="6861386" y="543559"/>
          <a:ext cx="1266613" cy="25569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SALES TREND</a:t>
          </a:r>
        </a:p>
      </xdr:txBody>
    </xdr:sp>
    <xdr:clientData/>
  </xdr:twoCellAnchor>
  <xdr:twoCellAnchor>
    <xdr:from>
      <xdr:col>4</xdr:col>
      <xdr:colOff>462280</xdr:colOff>
      <xdr:row>11</xdr:row>
      <xdr:rowOff>122767</xdr:rowOff>
    </xdr:from>
    <xdr:to>
      <xdr:col>7</xdr:col>
      <xdr:colOff>389467</xdr:colOff>
      <xdr:row>13</xdr:row>
      <xdr:rowOff>16933</xdr:rowOff>
    </xdr:to>
    <xdr:sp macro="" textlink="">
      <xdr:nvSpPr>
        <xdr:cNvPr id="13" name="Rectangle 12">
          <a:extLst>
            <a:ext uri="{FF2B5EF4-FFF2-40B4-BE49-F238E27FC236}">
              <a16:creationId xmlns:a16="http://schemas.microsoft.com/office/drawing/2014/main" id="{75908E08-71F2-4B88-81D2-BDE87437BD44}"/>
            </a:ext>
          </a:extLst>
        </xdr:cNvPr>
        <xdr:cNvSpPr/>
      </xdr:nvSpPr>
      <xdr:spPr>
        <a:xfrm>
          <a:off x="2900680" y="2134447"/>
          <a:ext cx="1755987" cy="25992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RETAILER</a:t>
          </a:r>
          <a:r>
            <a:rPr lang="en-IN" sz="1100" b="1" baseline="0"/>
            <a:t> PERFORMANCE</a:t>
          </a:r>
          <a:endParaRPr lang="en-IN" sz="1100" b="1"/>
        </a:p>
      </xdr:txBody>
    </xdr:sp>
    <xdr:clientData/>
  </xdr:twoCellAnchor>
  <xdr:twoCellAnchor>
    <xdr:from>
      <xdr:col>14</xdr:col>
      <xdr:colOff>428413</xdr:colOff>
      <xdr:row>11</xdr:row>
      <xdr:rowOff>142239</xdr:rowOff>
    </xdr:from>
    <xdr:to>
      <xdr:col>16</xdr:col>
      <xdr:colOff>550333</xdr:colOff>
      <xdr:row>13</xdr:row>
      <xdr:rowOff>24552</xdr:rowOff>
    </xdr:to>
    <xdr:sp macro="" textlink="">
      <xdr:nvSpPr>
        <xdr:cNvPr id="14" name="Rectangle 13">
          <a:extLst>
            <a:ext uri="{FF2B5EF4-FFF2-40B4-BE49-F238E27FC236}">
              <a16:creationId xmlns:a16="http://schemas.microsoft.com/office/drawing/2014/main" id="{EE848AA8-94B9-4C3B-A2A3-C97250893D76}"/>
            </a:ext>
          </a:extLst>
        </xdr:cNvPr>
        <xdr:cNvSpPr/>
      </xdr:nvSpPr>
      <xdr:spPr>
        <a:xfrm>
          <a:off x="8962813" y="2153919"/>
          <a:ext cx="1341120" cy="24807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baseline="0"/>
            <a:t>TOP SALESMAN</a:t>
          </a:r>
          <a:endParaRPr lang="en-IN" sz="1100" b="1"/>
        </a:p>
      </xdr:txBody>
    </xdr:sp>
    <xdr:clientData/>
  </xdr:twoCellAnchor>
  <xdr:twoCellAnchor>
    <xdr:from>
      <xdr:col>9</xdr:col>
      <xdr:colOff>537632</xdr:colOff>
      <xdr:row>11</xdr:row>
      <xdr:rowOff>117686</xdr:rowOff>
    </xdr:from>
    <xdr:to>
      <xdr:col>12</xdr:col>
      <xdr:colOff>49952</xdr:colOff>
      <xdr:row>12</xdr:row>
      <xdr:rowOff>186266</xdr:rowOff>
    </xdr:to>
    <xdr:sp macro="" textlink="">
      <xdr:nvSpPr>
        <xdr:cNvPr id="15" name="Rectangle 14">
          <a:extLst>
            <a:ext uri="{FF2B5EF4-FFF2-40B4-BE49-F238E27FC236}">
              <a16:creationId xmlns:a16="http://schemas.microsoft.com/office/drawing/2014/main" id="{7FB75872-487A-434B-BBFA-6F45D4F5A7C5}"/>
            </a:ext>
          </a:extLst>
        </xdr:cNvPr>
        <xdr:cNvSpPr/>
      </xdr:nvSpPr>
      <xdr:spPr>
        <a:xfrm>
          <a:off x="6024032" y="2129366"/>
          <a:ext cx="1341120" cy="25146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baseline="0"/>
            <a:t>PRODUCT SALES</a:t>
          </a:r>
          <a:endParaRPr lang="en-IN" sz="1100" b="1"/>
        </a:p>
      </xdr:txBody>
    </xdr:sp>
    <xdr:clientData/>
  </xdr:twoCellAnchor>
  <xdr:twoCellAnchor>
    <xdr:from>
      <xdr:col>22</xdr:col>
      <xdr:colOff>254000</xdr:colOff>
      <xdr:row>17</xdr:row>
      <xdr:rowOff>169335</xdr:rowOff>
    </xdr:from>
    <xdr:to>
      <xdr:col>25</xdr:col>
      <xdr:colOff>42333</xdr:colOff>
      <xdr:row>19</xdr:row>
      <xdr:rowOff>102447</xdr:rowOff>
    </xdr:to>
    <xdr:sp macro="" textlink="">
      <xdr:nvSpPr>
        <xdr:cNvPr id="16" name="Rectangle 15">
          <a:extLst>
            <a:ext uri="{FF2B5EF4-FFF2-40B4-BE49-F238E27FC236}">
              <a16:creationId xmlns:a16="http://schemas.microsoft.com/office/drawing/2014/main" id="{B929A06D-AA3F-474E-AEF6-D11F228FA4A1}"/>
            </a:ext>
          </a:extLst>
        </xdr:cNvPr>
        <xdr:cNvSpPr/>
      </xdr:nvSpPr>
      <xdr:spPr>
        <a:xfrm>
          <a:off x="13665200" y="3278295"/>
          <a:ext cx="1617133" cy="29887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GEOGRAPHICAL</a:t>
          </a:r>
          <a:r>
            <a:rPr lang="en-IN" sz="1100" b="1" baseline="0"/>
            <a:t> SALES</a:t>
          </a:r>
          <a:endParaRPr lang="en-IN" sz="1100" b="1"/>
        </a:p>
      </xdr:txBody>
    </xdr:sp>
    <xdr:clientData/>
  </xdr:twoCellAnchor>
  <xdr:twoCellAnchor>
    <xdr:from>
      <xdr:col>21</xdr:col>
      <xdr:colOff>76200</xdr:colOff>
      <xdr:row>2</xdr:row>
      <xdr:rowOff>174414</xdr:rowOff>
    </xdr:from>
    <xdr:to>
      <xdr:col>25</xdr:col>
      <xdr:colOff>474133</xdr:colOff>
      <xdr:row>17</xdr:row>
      <xdr:rowOff>160866</xdr:rowOff>
    </xdr:to>
    <xdr:sp macro="" textlink="">
      <xdr:nvSpPr>
        <xdr:cNvPr id="17" name="Rectangle: Rounded Corners 16">
          <a:extLst>
            <a:ext uri="{FF2B5EF4-FFF2-40B4-BE49-F238E27FC236}">
              <a16:creationId xmlns:a16="http://schemas.microsoft.com/office/drawing/2014/main" id="{7804D799-2E3B-49FE-A2D3-1A43DE92879B}"/>
            </a:ext>
          </a:extLst>
        </xdr:cNvPr>
        <xdr:cNvSpPr/>
      </xdr:nvSpPr>
      <xdr:spPr>
        <a:xfrm>
          <a:off x="12877800" y="540174"/>
          <a:ext cx="2836333" cy="2729652"/>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575733</xdr:colOff>
      <xdr:row>2</xdr:row>
      <xdr:rowOff>169333</xdr:rowOff>
    </xdr:from>
    <xdr:to>
      <xdr:col>25</xdr:col>
      <xdr:colOff>347133</xdr:colOff>
      <xdr:row>4</xdr:row>
      <xdr:rowOff>93133</xdr:rowOff>
    </xdr:to>
    <xdr:sp macro="" textlink="">
      <xdr:nvSpPr>
        <xdr:cNvPr id="18" name="Rectangle 17">
          <a:extLst>
            <a:ext uri="{FF2B5EF4-FFF2-40B4-BE49-F238E27FC236}">
              <a16:creationId xmlns:a16="http://schemas.microsoft.com/office/drawing/2014/main" id="{FA5E57CA-FC5C-4D7D-9C96-9376F18DB539}"/>
            </a:ext>
          </a:extLst>
        </xdr:cNvPr>
        <xdr:cNvSpPr/>
      </xdr:nvSpPr>
      <xdr:spPr>
        <a:xfrm>
          <a:off x="13377333" y="535093"/>
          <a:ext cx="2209800" cy="28956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TARGET</a:t>
          </a:r>
          <a:r>
            <a:rPr lang="en-IN" sz="1100" b="1" baseline="0"/>
            <a:t> VS ACTUAL SALES &amp; VISIT</a:t>
          </a:r>
          <a:endParaRPr lang="en-IN" sz="1100" b="1"/>
        </a:p>
      </xdr:txBody>
    </xdr:sp>
    <xdr:clientData/>
  </xdr:twoCellAnchor>
  <xdr:twoCellAnchor>
    <xdr:from>
      <xdr:col>3</xdr:col>
      <xdr:colOff>262467</xdr:colOff>
      <xdr:row>24</xdr:row>
      <xdr:rowOff>35559</xdr:rowOff>
    </xdr:from>
    <xdr:to>
      <xdr:col>18</xdr:col>
      <xdr:colOff>16933</xdr:colOff>
      <xdr:row>32</xdr:row>
      <xdr:rowOff>160866</xdr:rowOff>
    </xdr:to>
    <xdr:sp macro="" textlink="">
      <xdr:nvSpPr>
        <xdr:cNvPr id="19" name="Rectangle: Rounded Corners 18">
          <a:extLst>
            <a:ext uri="{FF2B5EF4-FFF2-40B4-BE49-F238E27FC236}">
              <a16:creationId xmlns:a16="http://schemas.microsoft.com/office/drawing/2014/main" id="{239A2A88-D56F-471B-AAB3-1C3A6701A9E1}"/>
            </a:ext>
          </a:extLst>
        </xdr:cNvPr>
        <xdr:cNvSpPr/>
      </xdr:nvSpPr>
      <xdr:spPr>
        <a:xfrm>
          <a:off x="2091267" y="4424679"/>
          <a:ext cx="8898466" cy="1588347"/>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560493</xdr:colOff>
      <xdr:row>24</xdr:row>
      <xdr:rowOff>127000</xdr:rowOff>
    </xdr:from>
    <xdr:to>
      <xdr:col>13</xdr:col>
      <xdr:colOff>330199</xdr:colOff>
      <xdr:row>25</xdr:row>
      <xdr:rowOff>143932</xdr:rowOff>
    </xdr:to>
    <xdr:sp macro="" textlink="">
      <xdr:nvSpPr>
        <xdr:cNvPr id="20" name="Rectangle 19">
          <a:extLst>
            <a:ext uri="{FF2B5EF4-FFF2-40B4-BE49-F238E27FC236}">
              <a16:creationId xmlns:a16="http://schemas.microsoft.com/office/drawing/2014/main" id="{14E268BB-B536-4740-9C31-61E941620216}"/>
            </a:ext>
          </a:extLst>
        </xdr:cNvPr>
        <xdr:cNvSpPr/>
      </xdr:nvSpPr>
      <xdr:spPr>
        <a:xfrm>
          <a:off x="6046893" y="4516120"/>
          <a:ext cx="2208106" cy="19981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b="1"/>
            <a:t>PERIOD WISE PERFORMANCE</a:t>
          </a:r>
        </a:p>
      </xdr:txBody>
    </xdr:sp>
    <xdr:clientData/>
  </xdr:twoCellAnchor>
  <xdr:twoCellAnchor>
    <xdr:from>
      <xdr:col>21</xdr:col>
      <xdr:colOff>25400</xdr:colOff>
      <xdr:row>20</xdr:row>
      <xdr:rowOff>16931</xdr:rowOff>
    </xdr:from>
    <xdr:to>
      <xdr:col>25</xdr:col>
      <xdr:colOff>550334</xdr:colOff>
      <xdr:row>32</xdr:row>
      <xdr:rowOff>186266</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C928CF05-0716-48B0-BC05-151D73DC64C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2827000" y="3674531"/>
              <a:ext cx="2963334" cy="236389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22</xdr:col>
      <xdr:colOff>66039</xdr:colOff>
      <xdr:row>17</xdr:row>
      <xdr:rowOff>162559</xdr:rowOff>
    </xdr:from>
    <xdr:to>
      <xdr:col>22</xdr:col>
      <xdr:colOff>360505</xdr:colOff>
      <xdr:row>19</xdr:row>
      <xdr:rowOff>84491</xdr:rowOff>
    </xdr:to>
    <xdr:pic>
      <xdr:nvPicPr>
        <xdr:cNvPr id="22" name="Graphic 21" descr="Map with pin">
          <a:extLst>
            <a:ext uri="{FF2B5EF4-FFF2-40B4-BE49-F238E27FC236}">
              <a16:creationId xmlns:a16="http://schemas.microsoft.com/office/drawing/2014/main" id="{CB245455-3FB9-4E9C-B446-C1F7E311182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3477239" y="3271519"/>
          <a:ext cx="294466" cy="287692"/>
        </a:xfrm>
        <a:prstGeom prst="rect">
          <a:avLst/>
        </a:prstGeom>
      </xdr:spPr>
    </xdr:pic>
    <xdr:clientData/>
  </xdr:twoCellAnchor>
  <xdr:twoCellAnchor editAs="oneCell">
    <xdr:from>
      <xdr:col>14</xdr:col>
      <xdr:colOff>358986</xdr:colOff>
      <xdr:row>11</xdr:row>
      <xdr:rowOff>156634</xdr:rowOff>
    </xdr:from>
    <xdr:to>
      <xdr:col>14</xdr:col>
      <xdr:colOff>571603</xdr:colOff>
      <xdr:row>13</xdr:row>
      <xdr:rowOff>104</xdr:rowOff>
    </xdr:to>
    <xdr:pic>
      <xdr:nvPicPr>
        <xdr:cNvPr id="23" name="Graphic 22" descr="Group of men">
          <a:extLst>
            <a:ext uri="{FF2B5EF4-FFF2-40B4-BE49-F238E27FC236}">
              <a16:creationId xmlns:a16="http://schemas.microsoft.com/office/drawing/2014/main" id="{F5CD8C01-9BDA-4587-AA9A-56CE4B768FC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893386" y="2168314"/>
          <a:ext cx="212617" cy="209230"/>
        </a:xfrm>
        <a:prstGeom prst="rect">
          <a:avLst/>
        </a:prstGeom>
      </xdr:spPr>
    </xdr:pic>
    <xdr:clientData/>
  </xdr:twoCellAnchor>
  <xdr:twoCellAnchor editAs="oneCell">
    <xdr:from>
      <xdr:col>11</xdr:col>
      <xdr:colOff>33866</xdr:colOff>
      <xdr:row>3</xdr:row>
      <xdr:rowOff>16934</xdr:rowOff>
    </xdr:from>
    <xdr:to>
      <xdr:col>11</xdr:col>
      <xdr:colOff>270933</xdr:colOff>
      <xdr:row>4</xdr:row>
      <xdr:rowOff>67734</xdr:rowOff>
    </xdr:to>
    <xdr:pic>
      <xdr:nvPicPr>
        <xdr:cNvPr id="24" name="Graphic 23" descr="Bar graph with upward trend">
          <a:extLst>
            <a:ext uri="{FF2B5EF4-FFF2-40B4-BE49-F238E27FC236}">
              <a16:creationId xmlns:a16="http://schemas.microsoft.com/office/drawing/2014/main" id="{B29716C5-E634-4406-A8EC-D41BC4BBA7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739466" y="565574"/>
          <a:ext cx="237067" cy="233680"/>
        </a:xfrm>
        <a:prstGeom prst="rect">
          <a:avLst/>
        </a:prstGeom>
      </xdr:spPr>
    </xdr:pic>
    <xdr:clientData/>
  </xdr:twoCellAnchor>
  <xdr:twoCellAnchor editAs="oneCell">
    <xdr:from>
      <xdr:col>9</xdr:col>
      <xdr:colOff>448734</xdr:colOff>
      <xdr:row>11</xdr:row>
      <xdr:rowOff>110068</xdr:rowOff>
    </xdr:from>
    <xdr:to>
      <xdr:col>10</xdr:col>
      <xdr:colOff>105834</xdr:colOff>
      <xdr:row>13</xdr:row>
      <xdr:rowOff>4234</xdr:rowOff>
    </xdr:to>
    <xdr:pic>
      <xdr:nvPicPr>
        <xdr:cNvPr id="25" name="Graphic 24" descr="Lightbulb and gear">
          <a:extLst>
            <a:ext uri="{FF2B5EF4-FFF2-40B4-BE49-F238E27FC236}">
              <a16:creationId xmlns:a16="http://schemas.microsoft.com/office/drawing/2014/main" id="{1C253F57-8146-4A5A-BA8D-C124D5B49112}"/>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5935134" y="2121748"/>
          <a:ext cx="266700" cy="259926"/>
        </a:xfrm>
        <a:prstGeom prst="rect">
          <a:avLst/>
        </a:prstGeom>
      </xdr:spPr>
    </xdr:pic>
    <xdr:clientData/>
  </xdr:twoCellAnchor>
  <xdr:twoCellAnchor editAs="oneCell">
    <xdr:from>
      <xdr:col>0</xdr:col>
      <xdr:colOff>296333</xdr:colOff>
      <xdr:row>3</xdr:row>
      <xdr:rowOff>25401</xdr:rowOff>
    </xdr:from>
    <xdr:to>
      <xdr:col>0</xdr:col>
      <xdr:colOff>508000</xdr:colOff>
      <xdr:row>4</xdr:row>
      <xdr:rowOff>50801</xdr:rowOff>
    </xdr:to>
    <xdr:pic>
      <xdr:nvPicPr>
        <xdr:cNvPr id="26" name="Graphic 25" descr="Trophy">
          <a:extLst>
            <a:ext uri="{FF2B5EF4-FFF2-40B4-BE49-F238E27FC236}">
              <a16:creationId xmlns:a16="http://schemas.microsoft.com/office/drawing/2014/main" id="{5C9D3E97-3EC3-44CD-BCED-46E488EC553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96333" y="574041"/>
          <a:ext cx="211667" cy="208280"/>
        </a:xfrm>
        <a:prstGeom prst="rect">
          <a:avLst/>
        </a:prstGeom>
      </xdr:spPr>
    </xdr:pic>
    <xdr:clientData/>
  </xdr:twoCellAnchor>
  <xdr:twoCellAnchor editAs="oneCell">
    <xdr:from>
      <xdr:col>4</xdr:col>
      <xdr:colOff>305648</xdr:colOff>
      <xdr:row>11</xdr:row>
      <xdr:rowOff>143087</xdr:rowOff>
    </xdr:from>
    <xdr:to>
      <xdr:col>4</xdr:col>
      <xdr:colOff>556791</xdr:colOff>
      <xdr:row>13</xdr:row>
      <xdr:rowOff>21696</xdr:rowOff>
    </xdr:to>
    <xdr:pic>
      <xdr:nvPicPr>
        <xdr:cNvPr id="27" name="Graphic 26" descr="Business Growth RTL">
          <a:extLst>
            <a:ext uri="{FF2B5EF4-FFF2-40B4-BE49-F238E27FC236}">
              <a16:creationId xmlns:a16="http://schemas.microsoft.com/office/drawing/2014/main" id="{36964A56-2920-423D-822A-6695CA4098E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744048" y="2154767"/>
          <a:ext cx="251143" cy="244369"/>
        </a:xfrm>
        <a:prstGeom prst="rect">
          <a:avLst/>
        </a:prstGeom>
      </xdr:spPr>
    </xdr:pic>
    <xdr:clientData/>
  </xdr:twoCellAnchor>
  <xdr:twoCellAnchor editAs="oneCell">
    <xdr:from>
      <xdr:col>21</xdr:col>
      <xdr:colOff>397933</xdr:colOff>
      <xdr:row>3</xdr:row>
      <xdr:rowOff>32172</xdr:rowOff>
    </xdr:from>
    <xdr:to>
      <xdr:col>22</xdr:col>
      <xdr:colOff>67733</xdr:colOff>
      <xdr:row>4</xdr:row>
      <xdr:rowOff>125305</xdr:rowOff>
    </xdr:to>
    <xdr:pic>
      <xdr:nvPicPr>
        <xdr:cNvPr id="28" name="Graphic 27" descr="Statistics">
          <a:extLst>
            <a:ext uri="{FF2B5EF4-FFF2-40B4-BE49-F238E27FC236}">
              <a16:creationId xmlns:a16="http://schemas.microsoft.com/office/drawing/2014/main" id="{A43C69FE-DF96-46C1-8381-8D2D72800E22}"/>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3199533" y="580812"/>
          <a:ext cx="279400" cy="276013"/>
        </a:xfrm>
        <a:prstGeom prst="rect">
          <a:avLst/>
        </a:prstGeom>
      </xdr:spPr>
    </xdr:pic>
    <xdr:clientData/>
  </xdr:twoCellAnchor>
  <xdr:twoCellAnchor editAs="oneCell">
    <xdr:from>
      <xdr:col>9</xdr:col>
      <xdr:colOff>516466</xdr:colOff>
      <xdr:row>24</xdr:row>
      <xdr:rowOff>110067</xdr:rowOff>
    </xdr:from>
    <xdr:to>
      <xdr:col>10</xdr:col>
      <xdr:colOff>177800</xdr:colOff>
      <xdr:row>26</xdr:row>
      <xdr:rowOff>8468</xdr:rowOff>
    </xdr:to>
    <xdr:pic>
      <xdr:nvPicPr>
        <xdr:cNvPr id="29" name="Graphic 28" descr="Research">
          <a:extLst>
            <a:ext uri="{FF2B5EF4-FFF2-40B4-BE49-F238E27FC236}">
              <a16:creationId xmlns:a16="http://schemas.microsoft.com/office/drawing/2014/main" id="{7367C64D-0183-4EED-A499-0B83E70BBD0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6002866" y="4499187"/>
          <a:ext cx="270934" cy="264161"/>
        </a:xfrm>
        <a:prstGeom prst="rect">
          <a:avLst/>
        </a:prstGeom>
      </xdr:spPr>
    </xdr:pic>
    <xdr:clientData/>
  </xdr:twoCellAnchor>
  <xdr:twoCellAnchor>
    <xdr:from>
      <xdr:col>0</xdr:col>
      <xdr:colOff>101600</xdr:colOff>
      <xdr:row>4</xdr:row>
      <xdr:rowOff>152400</xdr:rowOff>
    </xdr:from>
    <xdr:to>
      <xdr:col>3</xdr:col>
      <xdr:colOff>110068</xdr:colOff>
      <xdr:row>32</xdr:row>
      <xdr:rowOff>67734</xdr:rowOff>
    </xdr:to>
    <xdr:graphicFrame macro="">
      <xdr:nvGraphicFramePr>
        <xdr:cNvPr id="30" name="Chart 29">
          <a:extLst>
            <a:ext uri="{FF2B5EF4-FFF2-40B4-BE49-F238E27FC236}">
              <a16:creationId xmlns:a16="http://schemas.microsoft.com/office/drawing/2014/main" id="{80047C0C-AF0D-4C53-83B5-6471BCBF91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3</xdr:col>
      <xdr:colOff>328505</xdr:colOff>
      <xdr:row>3</xdr:row>
      <xdr:rowOff>67731</xdr:rowOff>
    </xdr:from>
    <xdr:to>
      <xdr:col>17</xdr:col>
      <xdr:colOff>601132</xdr:colOff>
      <xdr:row>11</xdr:row>
      <xdr:rowOff>93131</xdr:rowOff>
    </xdr:to>
    <xdr:graphicFrame macro="">
      <xdr:nvGraphicFramePr>
        <xdr:cNvPr id="31" name="Chart 30">
          <a:extLst>
            <a:ext uri="{FF2B5EF4-FFF2-40B4-BE49-F238E27FC236}">
              <a16:creationId xmlns:a16="http://schemas.microsoft.com/office/drawing/2014/main" id="{BFAB10BC-FCC9-4479-9462-EF4F6DCA5C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3</xdr:col>
      <xdr:colOff>347133</xdr:colOff>
      <xdr:row>13</xdr:row>
      <xdr:rowOff>50799</xdr:rowOff>
    </xdr:from>
    <xdr:to>
      <xdr:col>8</xdr:col>
      <xdr:colOff>228600</xdr:colOff>
      <xdr:row>24</xdr:row>
      <xdr:rowOff>42333</xdr:rowOff>
    </xdr:to>
    <xdr:graphicFrame macro="">
      <xdr:nvGraphicFramePr>
        <xdr:cNvPr id="32" name="Chart 31">
          <a:extLst>
            <a:ext uri="{FF2B5EF4-FFF2-40B4-BE49-F238E27FC236}">
              <a16:creationId xmlns:a16="http://schemas.microsoft.com/office/drawing/2014/main" id="{1300B83D-AB34-4DD9-B05A-5EB1A4A28E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8</xdr:col>
      <xdr:colOff>245533</xdr:colOff>
      <xdr:row>12</xdr:row>
      <xdr:rowOff>169334</xdr:rowOff>
    </xdr:from>
    <xdr:to>
      <xdr:col>12</xdr:col>
      <xdr:colOff>507999</xdr:colOff>
      <xdr:row>25</xdr:row>
      <xdr:rowOff>64347</xdr:rowOff>
    </xdr:to>
    <xdr:graphicFrame macro="">
      <xdr:nvGraphicFramePr>
        <xdr:cNvPr id="33" name="Chart 32">
          <a:extLst>
            <a:ext uri="{FF2B5EF4-FFF2-40B4-BE49-F238E27FC236}">
              <a16:creationId xmlns:a16="http://schemas.microsoft.com/office/drawing/2014/main" id="{8D9035D7-BF84-45DC-9B65-E69D89D31B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13</xdr:col>
      <xdr:colOff>54186</xdr:colOff>
      <xdr:row>12</xdr:row>
      <xdr:rowOff>152400</xdr:rowOff>
    </xdr:from>
    <xdr:to>
      <xdr:col>18</xdr:col>
      <xdr:colOff>127000</xdr:colOff>
      <xdr:row>24</xdr:row>
      <xdr:rowOff>55033</xdr:rowOff>
    </xdr:to>
    <xdr:graphicFrame macro="">
      <xdr:nvGraphicFramePr>
        <xdr:cNvPr id="34" name="Chart 33">
          <a:extLst>
            <a:ext uri="{FF2B5EF4-FFF2-40B4-BE49-F238E27FC236}">
              <a16:creationId xmlns:a16="http://schemas.microsoft.com/office/drawing/2014/main" id="{44072DEB-0E1B-4850-A37E-1D2AC2FE4F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3</xdr:col>
      <xdr:colOff>355600</xdr:colOff>
      <xdr:row>24</xdr:row>
      <xdr:rowOff>103291</xdr:rowOff>
    </xdr:from>
    <xdr:to>
      <xdr:col>17</xdr:col>
      <xdr:colOff>516467</xdr:colOff>
      <xdr:row>33</xdr:row>
      <xdr:rowOff>33865</xdr:rowOff>
    </xdr:to>
    <xdr:graphicFrame macro="">
      <xdr:nvGraphicFramePr>
        <xdr:cNvPr id="35" name="Chart 34">
          <a:extLst>
            <a:ext uri="{FF2B5EF4-FFF2-40B4-BE49-F238E27FC236}">
              <a16:creationId xmlns:a16="http://schemas.microsoft.com/office/drawing/2014/main" id="{4F0DCCA2-7320-422B-B501-A1E58AC9FE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twoCellAnchor>
    <xdr:from>
      <xdr:col>20</xdr:col>
      <xdr:colOff>431799</xdr:colOff>
      <xdr:row>4</xdr:row>
      <xdr:rowOff>152401</xdr:rowOff>
    </xdr:from>
    <xdr:to>
      <xdr:col>24</xdr:col>
      <xdr:colOff>355598</xdr:colOff>
      <xdr:row>18</xdr:row>
      <xdr:rowOff>55804</xdr:rowOff>
    </xdr:to>
    <xdr:graphicFrame macro="">
      <xdr:nvGraphicFramePr>
        <xdr:cNvPr id="36" name="Chart 35">
          <a:extLst>
            <a:ext uri="{FF2B5EF4-FFF2-40B4-BE49-F238E27FC236}">
              <a16:creationId xmlns:a16="http://schemas.microsoft.com/office/drawing/2014/main" id="{0860D65A-6958-467C-B33A-A2A460D446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6"/>
        </a:graphicData>
      </a:graphic>
    </xdr:graphicFrame>
    <xdr:clientData/>
  </xdr:twoCellAnchor>
  <xdr:twoCellAnchor>
    <xdr:from>
      <xdr:col>23</xdr:col>
      <xdr:colOff>194735</xdr:colOff>
      <xdr:row>4</xdr:row>
      <xdr:rowOff>84666</xdr:rowOff>
    </xdr:from>
    <xdr:to>
      <xdr:col>25</xdr:col>
      <xdr:colOff>584201</xdr:colOff>
      <xdr:row>17</xdr:row>
      <xdr:rowOff>178648</xdr:rowOff>
    </xdr:to>
    <xdr:graphicFrame macro="">
      <xdr:nvGraphicFramePr>
        <xdr:cNvPr id="37" name="Chart 36">
          <a:extLst>
            <a:ext uri="{FF2B5EF4-FFF2-40B4-BE49-F238E27FC236}">
              <a16:creationId xmlns:a16="http://schemas.microsoft.com/office/drawing/2014/main" id="{D596BD8F-055C-48DA-AB75-2544C11368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twoCellAnchor editAs="oneCell">
    <xdr:from>
      <xdr:col>1</xdr:col>
      <xdr:colOff>279400</xdr:colOff>
      <xdr:row>33</xdr:row>
      <xdr:rowOff>93132</xdr:rowOff>
    </xdr:from>
    <xdr:to>
      <xdr:col>4</xdr:col>
      <xdr:colOff>300176</xdr:colOff>
      <xdr:row>40</xdr:row>
      <xdr:rowOff>110066</xdr:rowOff>
    </xdr:to>
    <mc:AlternateContent xmlns:mc="http://schemas.openxmlformats.org/markup-compatibility/2006" xmlns:a14="http://schemas.microsoft.com/office/drawing/2010/main">
      <mc:Choice Requires="a14">
        <xdr:graphicFrame macro="">
          <xdr:nvGraphicFramePr>
            <xdr:cNvPr id="38" name="Store ID 3">
              <a:extLst>
                <a:ext uri="{FF2B5EF4-FFF2-40B4-BE49-F238E27FC236}">
                  <a16:creationId xmlns:a16="http://schemas.microsoft.com/office/drawing/2014/main" id="{8440F9EF-CBBF-4D3B-B625-5CA55F2D694F}"/>
                </a:ext>
              </a:extLst>
            </xdr:cNvPr>
            <xdr:cNvGraphicFramePr/>
          </xdr:nvGraphicFramePr>
          <xdr:xfrm>
            <a:off x="0" y="0"/>
            <a:ext cx="0" cy="0"/>
          </xdr:xfrm>
          <a:graphic>
            <a:graphicData uri="http://schemas.microsoft.com/office/drawing/2010/slicer">
              <sle:slicer xmlns:sle="http://schemas.microsoft.com/office/drawing/2010/slicer" name="Store ID 3"/>
            </a:graphicData>
          </a:graphic>
        </xdr:graphicFrame>
      </mc:Choice>
      <mc:Fallback xmlns="">
        <xdr:sp macro="" textlink="">
          <xdr:nvSpPr>
            <xdr:cNvPr id="0" name=""/>
            <xdr:cNvSpPr>
              <a:spLocks noTextEdit="1"/>
            </xdr:cNvSpPr>
          </xdr:nvSpPr>
          <xdr:spPr>
            <a:xfrm>
              <a:off x="889000" y="6239932"/>
              <a:ext cx="1849576" cy="13208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547792</xdr:colOff>
      <xdr:row>33</xdr:row>
      <xdr:rowOff>90593</xdr:rowOff>
    </xdr:from>
    <xdr:to>
      <xdr:col>7</xdr:col>
      <xdr:colOff>359018</xdr:colOff>
      <xdr:row>40</xdr:row>
      <xdr:rowOff>84667</xdr:rowOff>
    </xdr:to>
    <mc:AlternateContent xmlns:mc="http://schemas.openxmlformats.org/markup-compatibility/2006" xmlns:a14="http://schemas.microsoft.com/office/drawing/2010/main">
      <mc:Choice Requires="a14">
        <xdr:graphicFrame macro="">
          <xdr:nvGraphicFramePr>
            <xdr:cNvPr id="39" name="Product Focus 3">
              <a:extLst>
                <a:ext uri="{FF2B5EF4-FFF2-40B4-BE49-F238E27FC236}">
                  <a16:creationId xmlns:a16="http://schemas.microsoft.com/office/drawing/2014/main" id="{061464AB-2B77-4843-B906-015472952E45}"/>
                </a:ext>
              </a:extLst>
            </xdr:cNvPr>
            <xdr:cNvGraphicFramePr/>
          </xdr:nvGraphicFramePr>
          <xdr:xfrm>
            <a:off x="0" y="0"/>
            <a:ext cx="0" cy="0"/>
          </xdr:xfrm>
          <a:graphic>
            <a:graphicData uri="http://schemas.microsoft.com/office/drawing/2010/slicer">
              <sle:slicer xmlns:sle="http://schemas.microsoft.com/office/drawing/2010/slicer" name="Product Focus 3"/>
            </a:graphicData>
          </a:graphic>
        </xdr:graphicFrame>
      </mc:Choice>
      <mc:Fallback xmlns="">
        <xdr:sp macro="" textlink="">
          <xdr:nvSpPr>
            <xdr:cNvPr id="0" name=""/>
            <xdr:cNvSpPr>
              <a:spLocks noTextEdit="1"/>
            </xdr:cNvSpPr>
          </xdr:nvSpPr>
          <xdr:spPr>
            <a:xfrm>
              <a:off x="2986192" y="6237393"/>
              <a:ext cx="1640026" cy="12979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545253</xdr:colOff>
      <xdr:row>33</xdr:row>
      <xdr:rowOff>88054</xdr:rowOff>
    </xdr:from>
    <xdr:to>
      <xdr:col>10</xdr:col>
      <xdr:colOff>356479</xdr:colOff>
      <xdr:row>40</xdr:row>
      <xdr:rowOff>76200</xdr:rowOff>
    </xdr:to>
    <mc:AlternateContent xmlns:mc="http://schemas.openxmlformats.org/markup-compatibility/2006" xmlns:a14="http://schemas.microsoft.com/office/drawing/2010/main">
      <mc:Choice Requires="a14">
        <xdr:graphicFrame macro="">
          <xdr:nvGraphicFramePr>
            <xdr:cNvPr id="40" name="Retailer Name 4">
              <a:extLst>
                <a:ext uri="{FF2B5EF4-FFF2-40B4-BE49-F238E27FC236}">
                  <a16:creationId xmlns:a16="http://schemas.microsoft.com/office/drawing/2014/main" id="{80B0D05E-7E37-407A-81E6-0810042B18D7}"/>
                </a:ext>
              </a:extLst>
            </xdr:cNvPr>
            <xdr:cNvGraphicFramePr/>
          </xdr:nvGraphicFramePr>
          <xdr:xfrm>
            <a:off x="0" y="0"/>
            <a:ext cx="0" cy="0"/>
          </xdr:xfrm>
          <a:graphic>
            <a:graphicData uri="http://schemas.microsoft.com/office/drawing/2010/slicer">
              <sle:slicer xmlns:sle="http://schemas.microsoft.com/office/drawing/2010/slicer" name="Retailer Name 4"/>
            </a:graphicData>
          </a:graphic>
        </xdr:graphicFrame>
      </mc:Choice>
      <mc:Fallback xmlns="">
        <xdr:sp macro="" textlink="">
          <xdr:nvSpPr>
            <xdr:cNvPr id="0" name=""/>
            <xdr:cNvSpPr>
              <a:spLocks noTextEdit="1"/>
            </xdr:cNvSpPr>
          </xdr:nvSpPr>
          <xdr:spPr>
            <a:xfrm>
              <a:off x="4812453" y="6234854"/>
              <a:ext cx="1640026" cy="12920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314112</xdr:colOff>
      <xdr:row>33</xdr:row>
      <xdr:rowOff>85514</xdr:rowOff>
    </xdr:from>
    <xdr:to>
      <xdr:col>19</xdr:col>
      <xdr:colOff>125338</xdr:colOff>
      <xdr:row>40</xdr:row>
      <xdr:rowOff>101601</xdr:rowOff>
    </xdr:to>
    <mc:AlternateContent xmlns:mc="http://schemas.openxmlformats.org/markup-compatibility/2006" xmlns:a14="http://schemas.microsoft.com/office/drawing/2010/main">
      <mc:Choice Requires="a14">
        <xdr:graphicFrame macro="">
          <xdr:nvGraphicFramePr>
            <xdr:cNvPr id="41" name="REGION 3">
              <a:extLst>
                <a:ext uri="{FF2B5EF4-FFF2-40B4-BE49-F238E27FC236}">
                  <a16:creationId xmlns:a16="http://schemas.microsoft.com/office/drawing/2014/main" id="{B5112CF0-6A7C-4C79-B8F8-7A4AA9EFBE9B}"/>
                </a:ext>
              </a:extLst>
            </xdr:cNvPr>
            <xdr:cNvGraphicFramePr/>
          </xdr:nvGraphicFramePr>
          <xdr:xfrm>
            <a:off x="0" y="0"/>
            <a:ext cx="0" cy="0"/>
          </xdr:xfrm>
          <a:graphic>
            <a:graphicData uri="http://schemas.microsoft.com/office/drawing/2010/slicer">
              <sle:slicer xmlns:sle="http://schemas.microsoft.com/office/drawing/2010/slicer" name="REGION 3"/>
            </a:graphicData>
          </a:graphic>
        </xdr:graphicFrame>
      </mc:Choice>
      <mc:Fallback xmlns="">
        <xdr:sp macro="" textlink="">
          <xdr:nvSpPr>
            <xdr:cNvPr id="0" name=""/>
            <xdr:cNvSpPr>
              <a:spLocks noTextEdit="1"/>
            </xdr:cNvSpPr>
          </xdr:nvSpPr>
          <xdr:spPr>
            <a:xfrm>
              <a:off x="10067712" y="6232314"/>
              <a:ext cx="1640026" cy="13199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499533</xdr:colOff>
      <xdr:row>33</xdr:row>
      <xdr:rowOff>84667</xdr:rowOff>
    </xdr:from>
    <xdr:to>
      <xdr:col>16</xdr:col>
      <xdr:colOff>118533</xdr:colOff>
      <xdr:row>40</xdr:row>
      <xdr:rowOff>76200</xdr:rowOff>
    </xdr:to>
    <mc:AlternateContent xmlns:mc="http://schemas.openxmlformats.org/markup-compatibility/2006" xmlns:tsle="http://schemas.microsoft.com/office/drawing/2012/timeslicer">
      <mc:Choice Requires="tsle">
        <xdr:graphicFrame macro="">
          <xdr:nvGraphicFramePr>
            <xdr:cNvPr id="42" name="Date 3">
              <a:extLst>
                <a:ext uri="{FF2B5EF4-FFF2-40B4-BE49-F238E27FC236}">
                  <a16:creationId xmlns:a16="http://schemas.microsoft.com/office/drawing/2014/main" id="{19B8FA38-5E6A-4851-8DF7-6C875FEF7649}"/>
                </a:ext>
              </a:extLst>
            </xdr:cNvPr>
            <xdr:cNvGraphicFramePr/>
          </xdr:nvGraphicFramePr>
          <xdr:xfrm>
            <a:off x="0" y="0"/>
            <a:ext cx="0" cy="0"/>
          </xdr:xfrm>
          <a:graphic>
            <a:graphicData uri="http://schemas.microsoft.com/office/drawing/2012/timeslicer">
              <tsle:timeslicer name="Date 3"/>
            </a:graphicData>
          </a:graphic>
        </xdr:graphicFrame>
      </mc:Choice>
      <mc:Fallback xmlns="">
        <xdr:sp macro="" textlink="">
          <xdr:nvSpPr>
            <xdr:cNvPr id="0" name=""/>
            <xdr:cNvSpPr>
              <a:spLocks noTextEdit="1"/>
            </xdr:cNvSpPr>
          </xdr:nvSpPr>
          <xdr:spPr>
            <a:xfrm>
              <a:off x="6595533" y="6231467"/>
              <a:ext cx="3276600" cy="12954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19</xdr:col>
      <xdr:colOff>304798</xdr:colOff>
      <xdr:row>33</xdr:row>
      <xdr:rowOff>84668</xdr:rowOff>
    </xdr:from>
    <xdr:to>
      <xdr:col>22</xdr:col>
      <xdr:colOff>609599</xdr:colOff>
      <xdr:row>40</xdr:row>
      <xdr:rowOff>84667</xdr:rowOff>
    </xdr:to>
    <mc:AlternateContent xmlns:mc="http://schemas.openxmlformats.org/markup-compatibility/2006" xmlns:a14="http://schemas.microsoft.com/office/drawing/2010/main">
      <mc:Choice Requires="a14">
        <xdr:graphicFrame macro="">
          <xdr:nvGraphicFramePr>
            <xdr:cNvPr id="43" name="Salesman Name 3">
              <a:extLst>
                <a:ext uri="{FF2B5EF4-FFF2-40B4-BE49-F238E27FC236}">
                  <a16:creationId xmlns:a16="http://schemas.microsoft.com/office/drawing/2014/main" id="{27F13C99-1B77-4430-94BE-2083CACDE299}"/>
                </a:ext>
              </a:extLst>
            </xdr:cNvPr>
            <xdr:cNvGraphicFramePr/>
          </xdr:nvGraphicFramePr>
          <xdr:xfrm>
            <a:off x="0" y="0"/>
            <a:ext cx="0" cy="0"/>
          </xdr:xfrm>
          <a:graphic>
            <a:graphicData uri="http://schemas.microsoft.com/office/drawing/2010/slicer">
              <sle:slicer xmlns:sle="http://schemas.microsoft.com/office/drawing/2010/slicer" name="Salesman Name 3"/>
            </a:graphicData>
          </a:graphic>
        </xdr:graphicFrame>
      </mc:Choice>
      <mc:Fallback xmlns="">
        <xdr:sp macro="" textlink="">
          <xdr:nvSpPr>
            <xdr:cNvPr id="0" name=""/>
            <xdr:cNvSpPr>
              <a:spLocks noTextEdit="1"/>
            </xdr:cNvSpPr>
          </xdr:nvSpPr>
          <xdr:spPr>
            <a:xfrm>
              <a:off x="11887198" y="6231468"/>
              <a:ext cx="2133601" cy="13038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118533</xdr:colOff>
      <xdr:row>2</xdr:row>
      <xdr:rowOff>177800</xdr:rowOff>
    </xdr:from>
    <xdr:to>
      <xdr:col>21</xdr:col>
      <xdr:colOff>25400</xdr:colOff>
      <xdr:row>12</xdr:row>
      <xdr:rowOff>42332</xdr:rowOff>
    </xdr:to>
    <xdr:sp macro="" textlink="">
      <xdr:nvSpPr>
        <xdr:cNvPr id="44" name="Rectangle: Rounded Corners 43">
          <a:extLst>
            <a:ext uri="{FF2B5EF4-FFF2-40B4-BE49-F238E27FC236}">
              <a16:creationId xmlns:a16="http://schemas.microsoft.com/office/drawing/2014/main" id="{9A90E896-8472-4FB5-A1BC-6AFB32D02E4D}"/>
            </a:ext>
          </a:extLst>
        </xdr:cNvPr>
        <xdr:cNvSpPr/>
      </xdr:nvSpPr>
      <xdr:spPr>
        <a:xfrm>
          <a:off x="11091333" y="543560"/>
          <a:ext cx="1735667" cy="1693332"/>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118533</xdr:colOff>
      <xdr:row>12</xdr:row>
      <xdr:rowOff>177799</xdr:rowOff>
    </xdr:from>
    <xdr:to>
      <xdr:col>21</xdr:col>
      <xdr:colOff>25400</xdr:colOff>
      <xdr:row>22</xdr:row>
      <xdr:rowOff>42331</xdr:rowOff>
    </xdr:to>
    <xdr:sp macro="" textlink="">
      <xdr:nvSpPr>
        <xdr:cNvPr id="45" name="Rectangle: Rounded Corners 44">
          <a:extLst>
            <a:ext uri="{FF2B5EF4-FFF2-40B4-BE49-F238E27FC236}">
              <a16:creationId xmlns:a16="http://schemas.microsoft.com/office/drawing/2014/main" id="{725FF98D-8236-418A-A8EB-229F0E2191EC}"/>
            </a:ext>
          </a:extLst>
        </xdr:cNvPr>
        <xdr:cNvSpPr/>
      </xdr:nvSpPr>
      <xdr:spPr>
        <a:xfrm>
          <a:off x="11091333" y="2372359"/>
          <a:ext cx="1735667" cy="1693332"/>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93133</xdr:colOff>
      <xdr:row>23</xdr:row>
      <xdr:rowOff>67732</xdr:rowOff>
    </xdr:from>
    <xdr:to>
      <xdr:col>21</xdr:col>
      <xdr:colOff>25400</xdr:colOff>
      <xdr:row>32</xdr:row>
      <xdr:rowOff>118531</xdr:rowOff>
    </xdr:to>
    <xdr:sp macro="" textlink="">
      <xdr:nvSpPr>
        <xdr:cNvPr id="46" name="Rectangle: Rounded Corners 45">
          <a:extLst>
            <a:ext uri="{FF2B5EF4-FFF2-40B4-BE49-F238E27FC236}">
              <a16:creationId xmlns:a16="http://schemas.microsoft.com/office/drawing/2014/main" id="{94B677E7-E172-4AD0-83AB-881CFBDCCCF6}"/>
            </a:ext>
          </a:extLst>
        </xdr:cNvPr>
        <xdr:cNvSpPr/>
      </xdr:nvSpPr>
      <xdr:spPr>
        <a:xfrm>
          <a:off x="11065933" y="4273972"/>
          <a:ext cx="1761067" cy="1696719"/>
        </a:xfrm>
        <a:prstGeom prst="roundRect">
          <a:avLst/>
        </a:prstGeom>
        <a:solidFill>
          <a:schemeClr val="tx1">
            <a:alpha val="58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ivyanshu" refreshedDate="44614.072431828703" createdVersion="7" refreshedVersion="7" minRefreshableVersion="3" recordCount="25" xr:uid="{00E49516-A3E4-4E2B-9AB0-0366B4DE7781}">
  <cacheSource type="worksheet">
    <worksheetSource ref="F1:I26" sheet="Sheet4"/>
  </cacheSource>
  <cacheFields count="4">
    <cacheField name="City" numFmtId="0">
      <sharedItems count="24">
        <s v="Amaravati"/>
        <s v="Itanagar"/>
        <s v="Dispur"/>
        <s v="Patna"/>
        <s v="Naya Raipur"/>
        <s v="Panaji"/>
        <s v="Gandhinagar"/>
        <s v="Chandigarh"/>
        <s v="Shimla"/>
        <s v="Ranchi"/>
        <s v="Bengaluru (formerly Bangalore)"/>
        <s v="Thiruvananthapuram"/>
        <s v="Bhopal"/>
        <s v="Mumbai"/>
        <s v="Imphal"/>
        <s v="Shillong"/>
        <s v="Aizawl"/>
        <s v="Kohima"/>
        <s v="Bhubaneswar"/>
        <s v="Jaipur"/>
        <s v="Gangtok"/>
        <s v="Chennai"/>
        <s v="Hyderabad"/>
        <s v="Kolkata"/>
      </sharedItems>
    </cacheField>
    <cacheField name="Region" numFmtId="0">
      <sharedItems count="5">
        <s v="Southern"/>
        <s v="Northern"/>
        <s v="Eastern"/>
        <s v="Central"/>
        <s v="Western"/>
      </sharedItems>
    </cacheField>
    <cacheField name="State" numFmtId="0">
      <sharedItems count="25">
        <s v="Andhra Pradesh"/>
        <s v="Arunachal Pradesh"/>
        <s v="Assam"/>
        <s v="Bihar"/>
        <s v="Chhattisgarh"/>
        <s v="Goa"/>
        <s v="Gujarat"/>
        <s v="Haryana"/>
        <s v="Himachal Pradesh"/>
        <s v="Jharkhand"/>
        <s v="Karnataka"/>
        <s v="Kerala"/>
        <s v="Madhya Pradesh"/>
        <s v="Maharashtra"/>
        <s v="Manipur"/>
        <s v="Meghalaya"/>
        <s v="Mizoram"/>
        <s v="Nagaland"/>
        <s v="Odisha"/>
        <s v="Punjab"/>
        <s v="Rajasthan"/>
        <s v="Sikkim"/>
        <s v="Tamil Nadu"/>
        <s v="Telangana"/>
        <s v="West Bengal"/>
      </sharedItems>
    </cacheField>
    <cacheField name="Sales " numFmtId="164">
      <sharedItems containsSemiMixedTypes="0" containsString="0" containsNumber="1" containsInteger="1" minValue="195" maxValue="1240"/>
    </cacheField>
  </cacheFields>
  <extLst>
    <ext xmlns:x14="http://schemas.microsoft.com/office/spreadsheetml/2009/9/main" uri="{725AE2AE-9491-48be-B2B4-4EB974FC3084}">
      <x14:pivotCacheDefinition pivotCacheId="317045063"/>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ivyanshu" refreshedDate="44615.426053356481" createdVersion="7" refreshedVersion="7" minRefreshableVersion="3" recordCount="200" xr:uid="{9AAD2405-DC41-4BEE-8E66-224758A805DF}">
  <cacheSource type="worksheet">
    <worksheetSource ref="A1:X201" sheet="Transactions"/>
  </cacheSource>
  <cacheFields count="26">
    <cacheField name="Transaction #" numFmtId="0">
      <sharedItems containsSemiMixedTypes="0" containsString="0" containsNumber="1" containsInteger="1" minValue="1" maxValue="200"/>
    </cacheField>
    <cacheField name="Salesman ID" numFmtId="0">
      <sharedItems/>
    </cacheField>
    <cacheField name="City ID" numFmtId="0">
      <sharedItems/>
    </cacheField>
    <cacheField name="SKU Code" numFmtId="0">
      <sharedItems/>
    </cacheField>
    <cacheField name="Store ID" numFmtId="0">
      <sharedItems count="50">
        <s v="STR-42"/>
        <s v="STR-30"/>
        <s v="STR-39"/>
        <s v="STR-43"/>
        <s v="STR-33"/>
        <s v="STR-2"/>
        <s v="STR-12"/>
        <s v="STR-5"/>
        <s v="STR-48"/>
        <s v="STR-27"/>
        <s v="STR-8"/>
        <s v="STR-38"/>
        <s v="STR-20"/>
        <s v="STR-29"/>
        <s v="STR-50"/>
        <s v="STR-25"/>
        <s v="STR-10"/>
        <s v="STR-15"/>
        <s v="STR-7"/>
        <s v="STR-32"/>
        <s v="STR-40"/>
        <s v="STR-47"/>
        <s v="STR-16"/>
        <s v="STR-22"/>
        <s v="STR-23"/>
        <s v="STR-44"/>
        <s v="STR-24"/>
        <s v="STR-17"/>
        <s v="STR-46"/>
        <s v="STR-37"/>
        <s v="STR-28"/>
        <s v="STR-1"/>
        <s v="STR-41"/>
        <s v="STR-9"/>
        <s v="STR-26"/>
        <s v="STR-49"/>
        <s v="STR-45"/>
        <s v="STR-11"/>
        <s v="STR-34"/>
        <s v="STR-21"/>
        <s v="STR-36"/>
        <s v="STR-3"/>
        <s v="STR-31"/>
        <s v="STR-14"/>
        <s v="STR-6"/>
        <s v="STR-18"/>
        <s v="STR-19"/>
        <s v="STR-13"/>
        <s v="STR-4"/>
        <s v="STR-35"/>
      </sharedItems>
    </cacheField>
    <cacheField name="Period ID" numFmtId="0">
      <sharedItems/>
    </cacheField>
    <cacheField name="Unique Transaction ID" numFmtId="0">
      <sharedItems/>
    </cacheField>
    <cacheField name="Actual Sales" numFmtId="164">
      <sharedItems containsSemiMixedTypes="0" containsString="0" containsNumber="1" containsInteger="1" minValue="-196" maxValue="200"/>
    </cacheField>
    <cacheField name="Target Sales" numFmtId="164">
      <sharedItems containsSemiMixedTypes="0" containsString="0" containsNumber="1" minValue="1.2334700580346716" maxValue="358.07981993011509"/>
    </cacheField>
    <cacheField name="Actual Visits" numFmtId="1">
      <sharedItems containsSemiMixedTypes="0" containsString="0" containsNumber="1" minValue="-15.454545454545455" maxValue="19.7"/>
    </cacheField>
    <cacheField name="Target Visits" numFmtId="1">
      <sharedItems containsSemiMixedTypes="0" containsString="0" containsNumber="1" minValue="0.10205006246699877" maxValue="30.794844076514266"/>
    </cacheField>
    <cacheField name="Rand Sales" numFmtId="0">
      <sharedItems containsSemiMixedTypes="0" containsString="0" containsNumber="1" minValue="4.1930750934564553E-3" maxValue="0.99919724047745073"/>
    </cacheField>
    <cacheField name="Rand Visits" numFmtId="0">
      <sharedItems containsSemiMixedTypes="0" containsString="0" containsNumber="1" minValue="1.7799130910499672E-3" maxValue="0.99651012975935394"/>
    </cacheField>
    <cacheField name="Salesman Name" numFmtId="0">
      <sharedItems count="20">
        <s v="Rakhi Anne "/>
        <s v="Wahid Khan"/>
        <s v="Samuel George"/>
        <s v="Jawahar Sawant"/>
        <s v="Rebecca Jones"/>
        <s v="Usha Chohan "/>
        <s v="Manoj Aggarwal"/>
        <s v="Deepa Mangal "/>
        <s v="Shweta Kalla "/>
        <s v="Somnath Chanda"/>
        <s v="Maya Malhotra "/>
        <s v="Neela Chaudry "/>
        <s v="Tejaswani Butala "/>
        <s v="Vijay Dev"/>
        <s v="Naresh Ganguly"/>
        <s v="Bhola Rampersad "/>
        <s v="Veena Bath "/>
        <s v="Nancy Mohan"/>
        <s v="Nalini Majumdar "/>
        <s v="Jessica Singhal "/>
      </sharedItems>
    </cacheField>
    <cacheField name="Product Focus" numFmtId="0">
      <sharedItems count="3">
        <s v="NYX Professional"/>
        <s v="Maybelline"/>
        <s v="Garnier"/>
      </sharedItems>
    </cacheField>
    <cacheField name="Retailer Name" numFmtId="0">
      <sharedItems count="7">
        <s v="Fireside"/>
        <s v="Nexus"/>
        <s v="BlueFire"/>
        <s v="OurTown"/>
        <s v="Saffron"/>
        <s v="AllAround"/>
        <s v="AllStar"/>
      </sharedItems>
    </cacheField>
    <cacheField name="Date" numFmtId="14">
      <sharedItems containsSemiMixedTypes="0" containsNonDate="0" containsDate="1" containsString="0" minDate="2018-01-01T00:00:00" maxDate="2020-12-02T00:00:00" count="36">
        <d v="2018-01-01T00:00:00"/>
        <d v="2018-07-01T00:00:00"/>
        <d v="2018-11-01T00:00:00"/>
        <d v="2018-10-01T00:00:00"/>
        <d v="2019-06-01T00:00:00"/>
        <d v="2018-06-01T00:00:00"/>
        <d v="2020-12-01T00:00:00"/>
        <d v="2018-08-01T00:00:00"/>
        <d v="2019-11-01T00:00:00"/>
        <d v="2019-12-01T00:00:00"/>
        <d v="2018-04-01T00:00:00"/>
        <d v="2018-09-01T00:00:00"/>
        <d v="2019-01-01T00:00:00"/>
        <d v="2018-02-01T00:00:00"/>
        <d v="2020-11-01T00:00:00"/>
        <d v="2020-08-01T00:00:00"/>
        <d v="2018-12-01T00:00:00"/>
        <d v="2019-10-01T00:00:00"/>
        <d v="2019-07-01T00:00:00"/>
        <d v="2019-04-01T00:00:00"/>
        <d v="2020-04-01T00:00:00"/>
        <d v="2018-05-01T00:00:00"/>
        <d v="2019-09-01T00:00:00"/>
        <d v="2020-07-01T00:00:00"/>
        <d v="2019-02-01T00:00:00"/>
        <d v="2020-03-01T00:00:00"/>
        <d v="2020-05-01T00:00:00"/>
        <d v="2020-02-01T00:00:00"/>
        <d v="2020-06-01T00:00:00"/>
        <d v="2018-03-01T00:00:00"/>
        <d v="2019-05-01T00:00:00"/>
        <d v="2020-09-01T00:00:00"/>
        <d v="2020-10-01T00:00:00"/>
        <d v="2020-01-01T00:00:00"/>
        <d v="2019-08-01T00:00:00"/>
        <d v="2019-03-01T00:00:00"/>
      </sharedItems>
      <fieldGroup par="25" base="16">
        <rangePr groupBy="months" startDate="2018-01-01T00:00:00" endDate="2020-12-02T00:00:00"/>
        <groupItems count="14">
          <s v="&lt;01-01-2018"/>
          <s v="Jan"/>
          <s v="Feb"/>
          <s v="Mar"/>
          <s v="Apr"/>
          <s v="May"/>
          <s v="Jun"/>
          <s v="Jul"/>
          <s v="Aug"/>
          <s v="Sep"/>
          <s v="Oct"/>
          <s v="Nov"/>
          <s v="Dec"/>
          <s v="&gt;02-12-2020"/>
        </groupItems>
      </fieldGroup>
    </cacheField>
    <cacheField name="City" numFmtId="0">
      <sharedItems/>
    </cacheField>
    <cacheField name="STATE" numFmtId="0">
      <sharedItems/>
    </cacheField>
    <cacheField name="REGION" numFmtId="0">
      <sharedItems count="5">
        <s v="Eastern"/>
        <s v="Southern"/>
        <s v="Northern"/>
        <s v="Central"/>
        <s v="Western"/>
      </sharedItems>
    </cacheField>
    <cacheField name="ACTUAL SALES 1" numFmtId="165">
      <sharedItems containsSemiMixedTypes="0" containsString="0" containsNumber="1" containsInteger="1" minValue="0" maxValue="200"/>
    </cacheField>
    <cacheField name="ACTUAL VISIT 1" numFmtId="1">
      <sharedItems containsSemiMixedTypes="0" containsString="0" containsNumber="1" minValue="0" maxValue="19.7"/>
    </cacheField>
    <cacheField name="SEASON" numFmtId="0">
      <sharedItems count="4">
        <s v="Winter"/>
        <s v="Summer"/>
        <s v="Fall"/>
        <s v="Spring"/>
      </sharedItems>
    </cacheField>
    <cacheField name="Pre/Post Covid-19" numFmtId="0">
      <sharedItems/>
    </cacheField>
    <cacheField name="Quarters" numFmtId="0" databaseField="0">
      <fieldGroup base="16">
        <rangePr groupBy="quarters" startDate="2018-01-01T00:00:00" endDate="2020-12-02T00:00:00"/>
        <groupItems count="6">
          <s v="&lt;01-01-2018"/>
          <s v="Qtr1"/>
          <s v="Qtr2"/>
          <s v="Qtr3"/>
          <s v="Qtr4"/>
          <s v="&gt;02-12-2020"/>
        </groupItems>
      </fieldGroup>
    </cacheField>
    <cacheField name="Years" numFmtId="0" databaseField="0">
      <fieldGroup base="16">
        <rangePr groupBy="years" startDate="2018-01-01T00:00:00" endDate="2020-12-02T00:00:00"/>
        <groupItems count="5">
          <s v="&lt;01-01-2018"/>
          <s v="2018"/>
          <s v="2019"/>
          <s v="2020"/>
          <s v="&gt;02-12-2020"/>
        </groupItems>
      </fieldGroup>
    </cacheField>
  </cacheFields>
  <extLst>
    <ext xmlns:x14="http://schemas.microsoft.com/office/spreadsheetml/2009/9/main" uri="{725AE2AE-9491-48be-B2B4-4EB974FC3084}">
      <x14:pivotCacheDefinition pivotCacheId="786754755"/>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ivyanshu" refreshedDate="44615.406769791669" createdVersion="7" refreshedVersion="7" minRefreshableVersion="3" recordCount="200" xr:uid="{6BADDA3A-76F3-4553-A1E6-6C273C787A6C}">
  <cacheSource type="worksheet">
    <worksheetSource ref="A1:V201" sheet="Transactions"/>
  </cacheSource>
  <cacheFields count="24">
    <cacheField name="Transaction #" numFmtId="0">
      <sharedItems containsSemiMixedTypes="0" containsString="0" containsNumber="1" containsInteger="1" minValue="1" maxValue="200"/>
    </cacheField>
    <cacheField name="Salesman ID" numFmtId="0">
      <sharedItems/>
    </cacheField>
    <cacheField name="City ID" numFmtId="0">
      <sharedItems/>
    </cacheField>
    <cacheField name="SKU Code" numFmtId="0">
      <sharedItems/>
    </cacheField>
    <cacheField name="Store ID" numFmtId="0">
      <sharedItems count="50">
        <s v="STR-38"/>
        <s v="STR-30"/>
        <s v="STR-39"/>
        <s v="STR-43"/>
        <s v="STR-33"/>
        <s v="STR-2"/>
        <s v="STR-12"/>
        <s v="STR-5"/>
        <s v="STR-48"/>
        <s v="STR-27"/>
        <s v="STR-8"/>
        <s v="STR-20"/>
        <s v="STR-29"/>
        <s v="STR-50"/>
        <s v="STR-25"/>
        <s v="STR-10"/>
        <s v="STR-15"/>
        <s v="STR-7"/>
        <s v="STR-32"/>
        <s v="STR-40"/>
        <s v="STR-47"/>
        <s v="STR-16"/>
        <s v="STR-22"/>
        <s v="STR-23"/>
        <s v="STR-44"/>
        <s v="STR-24"/>
        <s v="STR-17"/>
        <s v="STR-46"/>
        <s v="STR-37"/>
        <s v="STR-28"/>
        <s v="STR-1"/>
        <s v="STR-41"/>
        <s v="STR-9"/>
        <s v="STR-26"/>
        <s v="STR-49"/>
        <s v="STR-45"/>
        <s v="STR-11"/>
        <s v="STR-34"/>
        <s v="STR-21"/>
        <s v="STR-36"/>
        <s v="STR-3"/>
        <s v="STR-42"/>
        <s v="STR-31"/>
        <s v="STR-14"/>
        <s v="STR-6"/>
        <s v="STR-18"/>
        <s v="STR-19"/>
        <s v="STR-13"/>
        <s v="STR-4"/>
        <s v="STR-35"/>
      </sharedItems>
    </cacheField>
    <cacheField name="Period ID" numFmtId="0">
      <sharedItems/>
    </cacheField>
    <cacheField name="Unique Transaction ID" numFmtId="0">
      <sharedItems/>
    </cacheField>
    <cacheField name="Actual Sales" numFmtId="164">
      <sharedItems containsSemiMixedTypes="0" containsString="0" containsNumber="1" containsInteger="1" minValue="-196" maxValue="200"/>
    </cacheField>
    <cacheField name="Target Sales" numFmtId="164">
      <sharedItems containsSemiMixedTypes="0" containsString="0" containsNumber="1" minValue="1.2334700580346716" maxValue="358.07981993011509"/>
    </cacheField>
    <cacheField name="Actual Visits" numFmtId="1">
      <sharedItems containsSemiMixedTypes="0" containsString="0" containsNumber="1" minValue="-15.454545454545455" maxValue="19.7"/>
    </cacheField>
    <cacheField name="Target Visits" numFmtId="1">
      <sharedItems containsSemiMixedTypes="0" containsString="0" containsNumber="1" minValue="0.10205006246699877" maxValue="30.794844076514266"/>
    </cacheField>
    <cacheField name="Rand Sales" numFmtId="0">
      <sharedItems containsSemiMixedTypes="0" containsString="0" containsNumber="1" minValue="4.1930750934564553E-3" maxValue="0.99919724047745073"/>
    </cacheField>
    <cacheField name="Rand Visits" numFmtId="0">
      <sharedItems containsSemiMixedTypes="0" containsString="0" containsNumber="1" minValue="1.7799130910499672E-3" maxValue="0.99651012975935394"/>
    </cacheField>
    <cacheField name="Salesman Name" numFmtId="0">
      <sharedItems count="20">
        <s v="Tejaswani Butala "/>
        <s v="Wahid Khan"/>
        <s v="Samuel George"/>
        <s v="Jawahar Sawant"/>
        <s v="Rebecca Jones"/>
        <s v="Usha Chohan "/>
        <s v="Manoj Aggarwal"/>
        <s v="Deepa Mangal "/>
        <s v="Shweta Kalla "/>
        <s v="Somnath Chanda"/>
        <s v="Maya Malhotra "/>
        <s v="Neela Chaudry "/>
        <s v="Vijay Dev"/>
        <s v="Naresh Ganguly"/>
        <s v="Bhola Rampersad "/>
        <s v="Veena Bath "/>
        <s v="Nancy Mohan"/>
        <s v="Nalini Majumdar "/>
        <s v="Rakhi Anne "/>
        <s v="Jessica Singhal "/>
      </sharedItems>
    </cacheField>
    <cacheField name="Product Focus" numFmtId="0">
      <sharedItems count="3">
        <s v="Maybelline"/>
        <s v="Garnier"/>
        <s v="NYX Professional"/>
      </sharedItems>
    </cacheField>
    <cacheField name="Retailer Name" numFmtId="0">
      <sharedItems count="7">
        <s v="AllStar"/>
        <s v="Nexus"/>
        <s v="BlueFire"/>
        <s v="OurTown"/>
        <s v="Saffron"/>
        <s v="AllAround"/>
        <s v="Fireside"/>
      </sharedItems>
    </cacheField>
    <cacheField name="Date" numFmtId="14">
      <sharedItems containsSemiMixedTypes="0" containsNonDate="0" containsDate="1" containsString="0" minDate="2018-01-01T00:00:00" maxDate="2020-12-02T00:00:00" count="36">
        <d v="2018-12-01T00:00:00"/>
        <d v="2018-07-01T00:00:00"/>
        <d v="2018-11-01T00:00:00"/>
        <d v="2018-10-01T00:00:00"/>
        <d v="2019-06-01T00:00:00"/>
        <d v="2018-06-01T00:00:00"/>
        <d v="2018-01-01T00:00:00"/>
        <d v="2020-12-01T00:00:00"/>
        <d v="2018-08-01T00:00:00"/>
        <d v="2019-11-01T00:00:00"/>
        <d v="2019-12-01T00:00:00"/>
        <d v="2018-04-01T00:00:00"/>
        <d v="2018-09-01T00:00:00"/>
        <d v="2019-01-01T00:00:00"/>
        <d v="2018-02-01T00:00:00"/>
        <d v="2020-11-01T00:00:00"/>
        <d v="2020-08-01T00:00:00"/>
        <d v="2019-10-01T00:00:00"/>
        <d v="2019-07-01T00:00:00"/>
        <d v="2019-04-01T00:00:00"/>
        <d v="2020-04-01T00:00:00"/>
        <d v="2018-05-01T00:00:00"/>
        <d v="2019-09-01T00:00:00"/>
        <d v="2020-07-01T00:00:00"/>
        <d v="2019-02-01T00:00:00"/>
        <d v="2020-03-01T00:00:00"/>
        <d v="2020-05-01T00:00:00"/>
        <d v="2020-02-01T00:00:00"/>
        <d v="2020-06-01T00:00:00"/>
        <d v="2018-03-01T00:00:00"/>
        <d v="2019-05-01T00:00:00"/>
        <d v="2020-09-01T00:00:00"/>
        <d v="2020-10-01T00:00:00"/>
        <d v="2020-01-01T00:00:00"/>
        <d v="2019-08-01T00:00:00"/>
        <d v="2019-03-01T00:00:00"/>
      </sharedItems>
      <fieldGroup par="23" base="16">
        <rangePr groupBy="months" startDate="2018-01-01T00:00:00" endDate="2020-12-02T00:00:00"/>
        <groupItems count="14">
          <s v="&lt;01-01-2018"/>
          <s v="Jan"/>
          <s v="Feb"/>
          <s v="Mar"/>
          <s v="Apr"/>
          <s v="May"/>
          <s v="Jun"/>
          <s v="Jul"/>
          <s v="Aug"/>
          <s v="Sep"/>
          <s v="Oct"/>
          <s v="Nov"/>
          <s v="Dec"/>
          <s v="&gt;02-12-2020"/>
        </groupItems>
      </fieldGroup>
    </cacheField>
    <cacheField name="City" numFmtId="0">
      <sharedItems/>
    </cacheField>
    <cacheField name="STATE" numFmtId="0">
      <sharedItems/>
    </cacheField>
    <cacheField name="REGION" numFmtId="0">
      <sharedItems count="5">
        <s v="Southern"/>
        <s v="Northern"/>
        <s v="Central"/>
        <s v="Eastern"/>
        <s v="Western"/>
      </sharedItems>
    </cacheField>
    <cacheField name="ACTUAL SALES 1" numFmtId="165">
      <sharedItems containsSemiMixedTypes="0" containsString="0" containsNumber="1" containsInteger="1" minValue="0" maxValue="200"/>
    </cacheField>
    <cacheField name="ACTUAL VISIT 1" numFmtId="1">
      <sharedItems containsSemiMixedTypes="0" containsString="0" containsNumber="1" minValue="0" maxValue="19.7"/>
    </cacheField>
    <cacheField name="Quarters" numFmtId="0" databaseField="0">
      <fieldGroup base="16">
        <rangePr groupBy="quarters" startDate="2018-01-01T00:00:00" endDate="2020-12-02T00:00:00"/>
        <groupItems count="6">
          <s v="&lt;01-01-2018"/>
          <s v="Qtr1"/>
          <s v="Qtr2"/>
          <s v="Qtr3"/>
          <s v="Qtr4"/>
          <s v="&gt;02-12-2020"/>
        </groupItems>
      </fieldGroup>
    </cacheField>
    <cacheField name="Years" numFmtId="0" databaseField="0">
      <fieldGroup base="16">
        <rangePr groupBy="years" startDate="2018-01-01T00:00:00" endDate="2020-12-02T00:00:00"/>
        <groupItems count="5">
          <s v="&lt;01-01-2018"/>
          <s v="2018"/>
          <s v="2019"/>
          <s v="2020"/>
          <s v="&gt;02-12-2020"/>
        </groupItems>
      </fieldGroup>
    </cacheField>
  </cacheFields>
  <extLst>
    <ext xmlns:x14="http://schemas.microsoft.com/office/spreadsheetml/2009/9/main" uri="{725AE2AE-9491-48be-B2B4-4EB974FC3084}">
      <x14:pivotCacheDefinition pivotCacheId="198686243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5">
  <r>
    <x v="0"/>
    <x v="0"/>
    <x v="0"/>
    <n v="979"/>
  </r>
  <r>
    <x v="1"/>
    <x v="1"/>
    <x v="1"/>
    <n v="810"/>
  </r>
  <r>
    <x v="2"/>
    <x v="1"/>
    <x v="2"/>
    <n v="881"/>
  </r>
  <r>
    <x v="3"/>
    <x v="2"/>
    <x v="3"/>
    <n v="456"/>
  </r>
  <r>
    <x v="4"/>
    <x v="3"/>
    <x v="4"/>
    <n v="742"/>
  </r>
  <r>
    <x v="5"/>
    <x v="4"/>
    <x v="5"/>
    <n v="1216"/>
  </r>
  <r>
    <x v="6"/>
    <x v="4"/>
    <x v="6"/>
    <n v="577"/>
  </r>
  <r>
    <x v="7"/>
    <x v="1"/>
    <x v="7"/>
    <n v="745"/>
  </r>
  <r>
    <x v="8"/>
    <x v="1"/>
    <x v="8"/>
    <n v="578"/>
  </r>
  <r>
    <x v="9"/>
    <x v="2"/>
    <x v="9"/>
    <n v="456"/>
  </r>
  <r>
    <x v="10"/>
    <x v="0"/>
    <x v="10"/>
    <n v="195"/>
  </r>
  <r>
    <x v="11"/>
    <x v="0"/>
    <x v="11"/>
    <n v="1196"/>
  </r>
  <r>
    <x v="12"/>
    <x v="3"/>
    <x v="12"/>
    <n v="897"/>
  </r>
  <r>
    <x v="13"/>
    <x v="4"/>
    <x v="13"/>
    <n v="887"/>
  </r>
  <r>
    <x v="14"/>
    <x v="1"/>
    <x v="14"/>
    <n v="1240"/>
  </r>
  <r>
    <x v="15"/>
    <x v="1"/>
    <x v="15"/>
    <n v="762"/>
  </r>
  <r>
    <x v="16"/>
    <x v="1"/>
    <x v="16"/>
    <n v="1018"/>
  </r>
  <r>
    <x v="17"/>
    <x v="1"/>
    <x v="17"/>
    <n v="945"/>
  </r>
  <r>
    <x v="18"/>
    <x v="2"/>
    <x v="18"/>
    <n v="293"/>
  </r>
  <r>
    <x v="7"/>
    <x v="1"/>
    <x v="19"/>
    <n v="292"/>
  </r>
  <r>
    <x v="19"/>
    <x v="1"/>
    <x v="20"/>
    <n v="804"/>
  </r>
  <r>
    <x v="20"/>
    <x v="1"/>
    <x v="21"/>
    <n v="595"/>
  </r>
  <r>
    <x v="21"/>
    <x v="0"/>
    <x v="22"/>
    <n v="867"/>
  </r>
  <r>
    <x v="22"/>
    <x v="0"/>
    <x v="23"/>
    <n v="926"/>
  </r>
  <r>
    <x v="23"/>
    <x v="2"/>
    <x v="24"/>
    <n v="22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
  <r>
    <n v="1"/>
    <s v="SM-2"/>
    <s v="CT-4"/>
    <s v="SKU-23"/>
    <x v="0"/>
    <s v="PRD-1"/>
    <s v="1SM-2CT-4SKU-23STR-42PRD-1"/>
    <n v="121"/>
    <n v="229.66439278970262"/>
    <n v="8.5833333333333339"/>
    <n v="16.389796149280976"/>
    <n v="0.38745746218943433"/>
    <n v="0.48946829824496674"/>
    <x v="0"/>
    <x v="0"/>
    <x v="0"/>
    <x v="0"/>
    <s v="Patna"/>
    <s v="Bihar"/>
    <x v="0"/>
    <n v="121"/>
    <n v="8.5833333333333339"/>
    <x v="0"/>
    <s v="Pre Covid-19"/>
  </r>
  <r>
    <n v="2"/>
    <s v="SM-1"/>
    <s v="CT-12"/>
    <s v="SKU-29"/>
    <x v="1"/>
    <s v="PRD-7"/>
    <s v="2SM-1CT-12SKU-29STR-30PRD-7"/>
    <n v="141"/>
    <n v="184.56936712753375"/>
    <n v="3.3333333333333335"/>
    <n v="6.133041699223897"/>
    <n v="0.32129586932523257"/>
    <n v="0.73907050630187932"/>
    <x v="1"/>
    <x v="1"/>
    <x v="1"/>
    <x v="1"/>
    <s v="Thiruvananthapuram"/>
    <s v="Kerala"/>
    <x v="1"/>
    <n v="141"/>
    <n v="3.3333333333333335"/>
    <x v="1"/>
    <s v="Pre Covid-19"/>
  </r>
  <r>
    <n v="3"/>
    <s v="SM-4"/>
    <s v="CT-15"/>
    <s v="SKU-29"/>
    <x v="2"/>
    <s v="PRD-11"/>
    <s v="3SM-4CT-15SKU-29STR-39PRD-11"/>
    <n v="170"/>
    <n v="286.63291010870876"/>
    <n v="9.875"/>
    <n v="12.874767025645772"/>
    <n v="0.17245157115015985"/>
    <n v="0.20025210962031903"/>
    <x v="2"/>
    <x v="1"/>
    <x v="2"/>
    <x v="2"/>
    <s v="Imphal"/>
    <s v="Manipur"/>
    <x v="2"/>
    <n v="170"/>
    <n v="9.875"/>
    <x v="2"/>
    <s v="Pre Covid-19"/>
  </r>
  <r>
    <n v="4"/>
    <s v="SM-18"/>
    <s v="CT-13"/>
    <s v="SKU-29"/>
    <x v="3"/>
    <s v="PRD-10"/>
    <s v="4SM-18CT-13SKU-29STR-43PRD-10"/>
    <n v="41"/>
    <n v="42.307566070719403"/>
    <n v="1.8333333333333333"/>
    <n v="3.5571220446483576"/>
    <n v="0.81458205245245063"/>
    <n v="0.88109378221003576"/>
    <x v="3"/>
    <x v="1"/>
    <x v="3"/>
    <x v="3"/>
    <s v="Bhopal"/>
    <s v="Madhya Pradesh"/>
    <x v="3"/>
    <n v="41"/>
    <n v="1.8333333333333333"/>
    <x v="2"/>
    <s v="Pre Covid-19"/>
  </r>
  <r>
    <n v="5"/>
    <s v="SM-16"/>
    <s v="CT-1"/>
    <s v="SKU-27"/>
    <x v="4"/>
    <s v="PRD-18"/>
    <s v="5SM-16CT-1SKU-27STR-33PRD-18"/>
    <n v="104"/>
    <n v="109.14036429985197"/>
    <n v="3.0833333333333335"/>
    <n v="4.2690922361227566"/>
    <n v="0.4758566892739936"/>
    <n v="0.86499226592718803"/>
    <x v="4"/>
    <x v="2"/>
    <x v="4"/>
    <x v="4"/>
    <s v="Amaravati"/>
    <s v="Andhra Pradesh"/>
    <x v="1"/>
    <n v="104"/>
    <n v="3.0833333333333335"/>
    <x v="1"/>
    <s v="Pre Covid-19"/>
  </r>
  <r>
    <n v="6"/>
    <s v="SM-14"/>
    <s v="CT-15"/>
    <s v="SKU-30"/>
    <x v="5"/>
    <s v="PRD-7"/>
    <s v="6SM-14CT-15SKU-30STR-2PRD-7"/>
    <n v="200"/>
    <n v="271.84136270486135"/>
    <n v="10.555555555555555"/>
    <n v="11.253340454091902"/>
    <n v="4.1930750934564553E-3"/>
    <n v="5.0863272519916403E-2"/>
    <x v="5"/>
    <x v="2"/>
    <x v="1"/>
    <x v="1"/>
    <s v="Imphal"/>
    <s v="Manipur"/>
    <x v="2"/>
    <n v="200"/>
    <n v="10.555555555555555"/>
    <x v="1"/>
    <s v="Pre Covid-19"/>
  </r>
  <r>
    <n v="7"/>
    <s v="SM-17"/>
    <s v="CT-10"/>
    <s v="SKU-22"/>
    <x v="6"/>
    <s v="PRD-6"/>
    <s v="7SM-17CT-10SKU-22STR-12PRD-6"/>
    <n v="132"/>
    <n v="231.60180533744347"/>
    <n v="5.2"/>
    <n v="9.3212537910310864"/>
    <n v="0.34314282221173309"/>
    <n v="0.47729527496292823"/>
    <x v="6"/>
    <x v="1"/>
    <x v="4"/>
    <x v="5"/>
    <s v="Ranchi"/>
    <s v="Jharkhand"/>
    <x v="0"/>
    <n v="132"/>
    <n v="5.2"/>
    <x v="1"/>
    <s v="Pre Covid-19"/>
  </r>
  <r>
    <n v="8"/>
    <s v="SM-14"/>
    <s v="CT-22"/>
    <s v="SKU-14"/>
    <x v="7"/>
    <s v="PRD-1"/>
    <s v="8SM-14CT-22SKU-14STR-5PRD-1"/>
    <n v="59"/>
    <n v="99.407952133884862"/>
    <n v="7.55"/>
    <n v="13.662747040647904"/>
    <n v="0.7316241234738643"/>
    <n v="0.2489533303807806"/>
    <x v="5"/>
    <x v="0"/>
    <x v="4"/>
    <x v="0"/>
    <s v="Gangtok"/>
    <s v="Sikkim"/>
    <x v="2"/>
    <n v="59"/>
    <n v="7.55"/>
    <x v="0"/>
    <s v="Pre Covid-19"/>
  </r>
  <r>
    <n v="9"/>
    <s v="SM-16"/>
    <s v="CT-10"/>
    <s v="SKU-26"/>
    <x v="8"/>
    <s v="PRD-36"/>
    <s v="9SM-16CT-10SKU-26STR-48PRD-36"/>
    <n v="89"/>
    <n v="146.57164149607581"/>
    <n v="5.9"/>
    <n v="8.8496490579418872"/>
    <n v="0.56591715321027991"/>
    <n v="0.41305504774262858"/>
    <x v="4"/>
    <x v="2"/>
    <x v="5"/>
    <x v="6"/>
    <s v="Ranchi"/>
    <s v="Jharkhand"/>
    <x v="0"/>
    <n v="89"/>
    <n v="5.9"/>
    <x v="0"/>
    <s v="Post Covid-19"/>
  </r>
  <r>
    <n v="10"/>
    <s v="SM-10"/>
    <s v="CT-9"/>
    <s v="SKU-26"/>
    <x v="9"/>
    <s v="PRD-10"/>
    <s v="10SM-10CT-9SKU-26STR-27PRD-10"/>
    <n v="-86"/>
    <n v="151.40338616027921"/>
    <n v="-0.5"/>
    <n v="0.77590167536712262"/>
    <n v="0.57392787155544067"/>
    <n v="0.97567223104458967"/>
    <x v="7"/>
    <x v="2"/>
    <x v="5"/>
    <x v="3"/>
    <s v="Shimla"/>
    <s v="Himachal Pradesh"/>
    <x v="2"/>
    <n v="0"/>
    <n v="0"/>
    <x v="2"/>
    <s v="Pre Covid-19"/>
  </r>
  <r>
    <n v="11"/>
    <s v="SM-10"/>
    <s v="CT-23"/>
    <s v="SKU-26"/>
    <x v="10"/>
    <s v="PRD-8"/>
    <s v="11SM-10CT-23SKU-26STR-8PRD-8"/>
    <n v="65"/>
    <n v="83.157079542638797"/>
    <n v="6.8947368421052628"/>
    <n v="12.952902058205968"/>
    <n v="0.68831347746269822"/>
    <n v="0.33544130863262767"/>
    <x v="7"/>
    <x v="2"/>
    <x v="3"/>
    <x v="7"/>
    <s v="Chennai"/>
    <s v="Tamil Nadu"/>
    <x v="1"/>
    <n v="65"/>
    <n v="6.8947368421052628"/>
    <x v="1"/>
    <s v="Pre Covid-19"/>
  </r>
  <r>
    <n v="12"/>
    <s v="SM-15"/>
    <s v="CT-22"/>
    <s v="SKU-28"/>
    <x v="11"/>
    <s v="PRD-23"/>
    <s v="12SM-15CT-22SKU-28STR-38PRD-23"/>
    <n v="175"/>
    <n v="198.80606067560456"/>
    <n v="6.0666666666666664"/>
    <n v="9.0456154813196648"/>
    <n v="0.14631908932878623"/>
    <n v="0.5313351715032022"/>
    <x v="8"/>
    <x v="1"/>
    <x v="6"/>
    <x v="8"/>
    <s v="Gangtok"/>
    <s v="Sikkim"/>
    <x v="2"/>
    <n v="175"/>
    <n v="6.0666666666666664"/>
    <x v="2"/>
    <s v="Pre Covid-19"/>
  </r>
  <r>
    <n v="13"/>
    <s v="SM-16"/>
    <s v="CT-9"/>
    <s v="SKU-21"/>
    <x v="12"/>
    <s v="PRD-24"/>
    <s v="13SM-16CT-9SKU-21STR-20PRD-24"/>
    <n v="37"/>
    <n v="40.338482029947563"/>
    <n v="9.75"/>
    <n v="15.281881417879491"/>
    <n v="0.84405890057370958"/>
    <n v="0.41367894759648627"/>
    <x v="4"/>
    <x v="2"/>
    <x v="5"/>
    <x v="9"/>
    <s v="Shimla"/>
    <s v="Himachal Pradesh"/>
    <x v="2"/>
    <n v="37"/>
    <n v="9.75"/>
    <x v="0"/>
    <s v="Pre Covid-19"/>
  </r>
  <r>
    <n v="14"/>
    <s v="SM-7"/>
    <s v="CT-5"/>
    <s v="SKU-13"/>
    <x v="13"/>
    <s v="PRD-4"/>
    <s v="14SM-7CT-5SKU-13STR-29PRD-4"/>
    <n v="149"/>
    <n v="277.6218885854156"/>
    <n v="9.3125"/>
    <n v="14.051907893680722"/>
    <n v="0.2798057655460443"/>
    <n v="0.25347906171963208"/>
    <x v="9"/>
    <x v="1"/>
    <x v="3"/>
    <x v="10"/>
    <s v="Naya Raipur"/>
    <s v="Chhattisgarh"/>
    <x v="3"/>
    <n v="149"/>
    <n v="9.3125"/>
    <x v="3"/>
    <s v="Pre Covid-19"/>
  </r>
  <r>
    <n v="15"/>
    <s v="SM-14"/>
    <s v="CT-16"/>
    <s v="SKU-26"/>
    <x v="14"/>
    <s v="PRD-36"/>
    <s v="15SM-14CT-16SKU-26STR-50PRD-36"/>
    <n v="146"/>
    <n v="176.79518365397843"/>
    <n v="5.5263157894736841"/>
    <n v="6.3036749040469227"/>
    <n v="0.28504892148174787"/>
    <n v="0.47560295674515329"/>
    <x v="5"/>
    <x v="2"/>
    <x v="3"/>
    <x v="6"/>
    <s v="Shillong"/>
    <s v="Meghalaya"/>
    <x v="2"/>
    <n v="146"/>
    <n v="5.5263157894736841"/>
    <x v="0"/>
    <s v="Post Covid-19"/>
  </r>
  <r>
    <n v="16"/>
    <s v="SM-19"/>
    <s v="CT-8"/>
    <s v="SKU-18"/>
    <x v="2"/>
    <s v="PRD-4"/>
    <s v="16SM-19CT-8SKU-18STR-39PRD-4"/>
    <n v="127"/>
    <n v="158.69011811192439"/>
    <n v="4.5"/>
    <n v="7.1711104770457528"/>
    <n v="0.36041925054526303"/>
    <n v="0.78444707020986226"/>
    <x v="10"/>
    <x v="2"/>
    <x v="2"/>
    <x v="10"/>
    <s v="Chandigarh"/>
    <s v="Haryana"/>
    <x v="2"/>
    <n v="127"/>
    <n v="4.5"/>
    <x v="3"/>
    <s v="Pre Covid-19"/>
  </r>
  <r>
    <n v="17"/>
    <s v="SM-13"/>
    <s v="CT-1"/>
    <s v="SKU-17"/>
    <x v="9"/>
    <s v="PRD-9"/>
    <s v="17SM-13CT-1SKU-17STR-27PRD-9"/>
    <n v="53"/>
    <n v="89.279144134716447"/>
    <n v="11.1875"/>
    <n v="21.053142384074427"/>
    <n v="0.77433416483688589"/>
    <n v="0.10901019925315814"/>
    <x v="11"/>
    <x v="1"/>
    <x v="5"/>
    <x v="11"/>
    <s v="Amaravati"/>
    <s v="Andhra Pradesh"/>
    <x v="1"/>
    <n v="53"/>
    <n v="11.1875"/>
    <x v="2"/>
    <s v="Pre Covid-19"/>
  </r>
  <r>
    <n v="18"/>
    <s v="SM-15"/>
    <s v="CT-5"/>
    <s v="SKU-25"/>
    <x v="15"/>
    <s v="PRD-13"/>
    <s v="18SM-15CT-5SKU-25STR-25PRD-13"/>
    <n v="130"/>
    <n v="205.47969128498363"/>
    <n v="17.454545454545453"/>
    <n v="20.565152279940566"/>
    <n v="0.35396934929545421"/>
    <n v="3.9829834366785888E-2"/>
    <x v="8"/>
    <x v="2"/>
    <x v="2"/>
    <x v="12"/>
    <s v="Naya Raipur"/>
    <s v="Chhattisgarh"/>
    <x v="3"/>
    <n v="130"/>
    <n v="17.454545454545453"/>
    <x v="0"/>
    <s v="Pre Covid-19"/>
  </r>
  <r>
    <n v="19"/>
    <s v="SM-9"/>
    <s v="CT-3"/>
    <s v="SKU-24"/>
    <x v="6"/>
    <s v="PRD-2"/>
    <s v="19SM-9CT-3SKU-24STR-12PRD-2"/>
    <n v="134"/>
    <n v="246.49216029133891"/>
    <n v="4.7777777777777777"/>
    <n v="7.6600551658861242"/>
    <n v="0.33997783745426369"/>
    <n v="0.56910908431946428"/>
    <x v="12"/>
    <x v="1"/>
    <x v="4"/>
    <x v="13"/>
    <s v="Dispur"/>
    <s v="Assam"/>
    <x v="2"/>
    <n v="134"/>
    <n v="4.7777777777777777"/>
    <x v="0"/>
    <s v="Pre Covid-19"/>
  </r>
  <r>
    <n v="20"/>
    <s v="SM-4"/>
    <s v="CT-4"/>
    <s v="SKU-14"/>
    <x v="16"/>
    <s v="PRD-35"/>
    <s v="20SM-4CT-4SKU-14STR-10PRD-35"/>
    <n v="-6"/>
    <n v="7.9678551474861257"/>
    <n v="-10.5625"/>
    <n v="11.289963692929161"/>
    <n v="0.98162651929827627"/>
    <n v="0.14487878101831564"/>
    <x v="2"/>
    <x v="0"/>
    <x v="6"/>
    <x v="14"/>
    <s v="Patna"/>
    <s v="Bihar"/>
    <x v="0"/>
    <n v="0"/>
    <n v="0"/>
    <x v="2"/>
    <s v="Post Covid-19"/>
  </r>
  <r>
    <n v="21"/>
    <s v="SM-9"/>
    <s v="CT-10"/>
    <s v="SKU-20"/>
    <x v="17"/>
    <s v="PRD-4"/>
    <s v="21SM-9CT-10SKU-20STR-15PRD-4"/>
    <n v="14"/>
    <n v="20.48773100528242"/>
    <n v="7.333333333333333"/>
    <n v="9.2036609275916561"/>
    <n v="0.94075246138583779"/>
    <n v="0.32788695272274537"/>
    <x v="12"/>
    <x v="0"/>
    <x v="3"/>
    <x v="10"/>
    <s v="Ranchi"/>
    <s v="Jharkhand"/>
    <x v="0"/>
    <n v="14"/>
    <n v="7.333333333333333"/>
    <x v="3"/>
    <s v="Pre Covid-19"/>
  </r>
  <r>
    <n v="22"/>
    <s v="SM-12"/>
    <s v="CT-16"/>
    <s v="SKU-23"/>
    <x v="18"/>
    <s v="PRD-32"/>
    <s v="22SM-12CT-16SKU-23STR-7PRD-32"/>
    <n v="10"/>
    <n v="18.984528711988983"/>
    <n v="2"/>
    <n v="2.427318258039568"/>
    <n v="0.95016494655072958"/>
    <n v="0.87785655180834721"/>
    <x v="13"/>
    <x v="0"/>
    <x v="0"/>
    <x v="15"/>
    <s v="Shillong"/>
    <s v="Meghalaya"/>
    <x v="2"/>
    <n v="10"/>
    <n v="2"/>
    <x v="1"/>
    <s v="Post Covid-19"/>
  </r>
  <r>
    <n v="23"/>
    <s v="SM-12"/>
    <s v="CT-25"/>
    <s v="SKU-29"/>
    <x v="10"/>
    <s v="PRD-12"/>
    <s v="23SM-12CT-25SKU-29STR-8PRD-12"/>
    <n v="50"/>
    <n v="80.866770512239896"/>
    <n v="7"/>
    <n v="13.087193168018381"/>
    <n v="0.7862835397403457"/>
    <n v="0.40439459456528226"/>
    <x v="13"/>
    <x v="1"/>
    <x v="3"/>
    <x v="16"/>
    <s v="Kolkata"/>
    <s v="West Bengal"/>
    <x v="0"/>
    <n v="50"/>
    <n v="7"/>
    <x v="0"/>
    <s v="Pre Covid-19"/>
  </r>
  <r>
    <n v="24"/>
    <s v="SM-11"/>
    <s v="CT-19"/>
    <s v="SKU-26"/>
    <x v="19"/>
    <s v="PRD-22"/>
    <s v="24SM-11CT-19SKU-26STR-32PRD-22"/>
    <n v="75"/>
    <n v="95.800804299813223"/>
    <n v="2.6111111111111112"/>
    <n v="5.1546537732988771"/>
    <n v="0.62113855699418907"/>
    <n v="0.82172158836669384"/>
    <x v="14"/>
    <x v="2"/>
    <x v="2"/>
    <x v="17"/>
    <s v="Bhubaneswar"/>
    <s v="Odisha"/>
    <x v="0"/>
    <n v="75"/>
    <n v="2.6111111111111112"/>
    <x v="2"/>
    <s v="Pre Covid-19"/>
  </r>
  <r>
    <n v="25"/>
    <s v="SM-5"/>
    <s v="CT-21"/>
    <s v="SKU-15"/>
    <x v="20"/>
    <s v="PRD-19"/>
    <s v="25SM-5CT-21SKU-15STR-40PRD-19"/>
    <n v="77"/>
    <n v="83.843275611261618"/>
    <n v="12.666666666666666"/>
    <n v="18.074071843099748"/>
    <n v="0.61647199033642863"/>
    <n v="0.24383297616598953"/>
    <x v="15"/>
    <x v="1"/>
    <x v="4"/>
    <x v="18"/>
    <s v="Jaipur"/>
    <s v="Rajasthan"/>
    <x v="2"/>
    <n v="77"/>
    <n v="12.666666666666666"/>
    <x v="1"/>
    <s v="Pre Covid-19"/>
  </r>
  <r>
    <n v="26"/>
    <s v="SM-1"/>
    <s v="CT-17"/>
    <s v="SKU-19"/>
    <x v="21"/>
    <s v="PRD-2"/>
    <s v="26SM-1CT-17SKU-19STR-47PRD-2"/>
    <n v="136"/>
    <n v="181.56693248713214"/>
    <n v="1"/>
    <n v="1.8421812973357978"/>
    <n v="0.33748282486552961"/>
    <n v="0.94338634393835785"/>
    <x v="1"/>
    <x v="2"/>
    <x v="4"/>
    <x v="13"/>
    <s v="Aizawl"/>
    <s v="Mizoram"/>
    <x v="2"/>
    <n v="136"/>
    <n v="1"/>
    <x v="0"/>
    <s v="Pre Covid-19"/>
  </r>
  <r>
    <n v="27"/>
    <s v="SM-11"/>
    <s v="CT-11"/>
    <s v="SKU-25"/>
    <x v="22"/>
    <s v="PRD-16"/>
    <s v="27SM-11CT-11SKU-25STR-16PRD-16"/>
    <n v="138"/>
    <n v="239.02953315948497"/>
    <n v="9.7333333333333325"/>
    <n v="11.796800124922953"/>
    <n v="0.33038233767607483"/>
    <n v="0.2731537210426157"/>
    <x v="14"/>
    <x v="2"/>
    <x v="1"/>
    <x v="19"/>
    <s v="Bengaluru (formerly Bangalore)"/>
    <s v="Karnataka"/>
    <x v="1"/>
    <n v="138"/>
    <n v="9.7333333333333325"/>
    <x v="3"/>
    <s v="Pre Covid-19"/>
  </r>
  <r>
    <n v="28"/>
    <s v="SM-8"/>
    <s v="CT-23"/>
    <s v="SKU-25"/>
    <x v="11"/>
    <s v="PRD-32"/>
    <s v="28SM-8CT-23SKU-25STR-38PRD-32"/>
    <n v="112"/>
    <n v="207.74479020561986"/>
    <n v="3.6875"/>
    <n v="6.052190921803545"/>
    <n v="0.43082542240358468"/>
    <n v="0.75110689626657456"/>
    <x v="16"/>
    <x v="2"/>
    <x v="6"/>
    <x v="15"/>
    <s v="Chennai"/>
    <s v="Tamil Nadu"/>
    <x v="1"/>
    <n v="112"/>
    <n v="3.6875"/>
    <x v="1"/>
    <s v="Post Covid-19"/>
  </r>
  <r>
    <n v="29"/>
    <s v="SM-13"/>
    <s v="CT-16"/>
    <s v="SKU-13"/>
    <x v="21"/>
    <s v="PRD-35"/>
    <s v="29SM-13CT-16SKU-13STR-47PRD-35"/>
    <n v="30"/>
    <n v="50.40415519772499"/>
    <n v="11.3125"/>
    <n v="19.315542207669942"/>
    <n v="0.87495494437039767"/>
    <n v="0.10129010974010588"/>
    <x v="11"/>
    <x v="1"/>
    <x v="4"/>
    <x v="14"/>
    <s v="Shillong"/>
    <s v="Meghalaya"/>
    <x v="2"/>
    <n v="30"/>
    <n v="11.3125"/>
    <x v="2"/>
    <s v="Post Covid-19"/>
  </r>
  <r>
    <n v="30"/>
    <s v="SM-19"/>
    <s v="CT-25"/>
    <s v="SKU-24"/>
    <x v="23"/>
    <s v="PRD-23"/>
    <s v="30SM-19CT-25SKU-24STR-22PRD-23"/>
    <n v="-91"/>
    <n v="110.02200223279135"/>
    <n v="-8"/>
    <n v="10.88917495884353"/>
    <n v="0.53554773769496689"/>
    <n v="0.44307881679652816"/>
    <x v="10"/>
    <x v="1"/>
    <x v="3"/>
    <x v="8"/>
    <s v="Kolkata"/>
    <s v="West Bengal"/>
    <x v="0"/>
    <n v="0"/>
    <n v="0"/>
    <x v="2"/>
    <s v="Pre Covid-19"/>
  </r>
  <r>
    <n v="31"/>
    <s v="SM-16"/>
    <s v="CT-16"/>
    <s v="SKU-18"/>
    <x v="24"/>
    <s v="PRD-28"/>
    <s v="31SM-16CT-16SKU-18STR-23PRD-28"/>
    <n v="144"/>
    <n v="276.50510759144521"/>
    <n v="3.8"/>
    <n v="5.9719240929637989"/>
    <n v="0.29035997444591666"/>
    <n v="0.85470469570305918"/>
    <x v="4"/>
    <x v="2"/>
    <x v="1"/>
    <x v="20"/>
    <s v="Shillong"/>
    <s v="Meghalaya"/>
    <x v="2"/>
    <n v="144"/>
    <n v="3.8"/>
    <x v="3"/>
    <s v="Post Covid-19"/>
  </r>
  <r>
    <n v="32"/>
    <s v="SM-4"/>
    <s v="CT-24"/>
    <s v="SKU-17"/>
    <x v="19"/>
    <s v="PRD-28"/>
    <s v="32SM-4CT-24SKU-17STR-32PRD-28"/>
    <n v="185"/>
    <n v="188.58079041298299"/>
    <n v="9.5294117647058822"/>
    <n v="18.640332404380274"/>
    <n v="0.10477038841402908"/>
    <n v="0.19044929316779291"/>
    <x v="2"/>
    <x v="1"/>
    <x v="2"/>
    <x v="20"/>
    <s v="Hyderabad"/>
    <s v="Telangana"/>
    <x v="1"/>
    <n v="185"/>
    <n v="9.5294117647058822"/>
    <x v="3"/>
    <s v="Post Covid-19"/>
  </r>
  <r>
    <n v="33"/>
    <s v="SM-8"/>
    <s v="CT-7"/>
    <s v="SKU-28"/>
    <x v="16"/>
    <s v="PRD-5"/>
    <s v="33SM-8CT-7SKU-28STR-10PRD-5"/>
    <n v="97"/>
    <n v="142.6952336808132"/>
    <n v="0.5"/>
    <n v="0.65773705913895308"/>
    <n v="0.52000883278306675"/>
    <n v="0.96865993480186929"/>
    <x v="16"/>
    <x v="1"/>
    <x v="6"/>
    <x v="21"/>
    <s v="Gandhinagar"/>
    <s v="Gujarat"/>
    <x v="4"/>
    <n v="97"/>
    <n v="0.5"/>
    <x v="3"/>
    <s v="Pre Covid-19"/>
  </r>
  <r>
    <n v="34"/>
    <s v="SM-1"/>
    <s v="CT-17"/>
    <s v="SKU-13"/>
    <x v="25"/>
    <s v="PRD-28"/>
    <s v="34SM-1CT-17SKU-13STR-44PRD-28"/>
    <n v="182"/>
    <n v="211.78931441139841"/>
    <n v="14.833333333333334"/>
    <n v="25.764122300841564"/>
    <n v="0.12187663593734321"/>
    <n v="0.11127780738587079"/>
    <x v="1"/>
    <x v="1"/>
    <x v="1"/>
    <x v="20"/>
    <s v="Aizawl"/>
    <s v="Mizoram"/>
    <x v="2"/>
    <n v="182"/>
    <n v="14.833333333333334"/>
    <x v="3"/>
    <s v="Post Covid-19"/>
  </r>
  <r>
    <n v="35"/>
    <s v="SM-14"/>
    <s v="CT-12"/>
    <s v="SKU-30"/>
    <x v="26"/>
    <s v="PRD-21"/>
    <s v="35SM-14CT-12SKU-30STR-24PRD-21"/>
    <n v="64"/>
    <n v="77.629711937481488"/>
    <n v="8.8888888888888893"/>
    <n v="10.338883720924901"/>
    <n v="0.68999451689578073"/>
    <n v="0.19308642348503346"/>
    <x v="5"/>
    <x v="2"/>
    <x v="6"/>
    <x v="22"/>
    <s v="Thiruvananthapuram"/>
    <s v="Kerala"/>
    <x v="1"/>
    <n v="64"/>
    <n v="8.8888888888888893"/>
    <x v="2"/>
    <s v="Pre Covid-19"/>
  </r>
  <r>
    <n v="36"/>
    <s v="SM-7"/>
    <s v="CT-12"/>
    <s v="SKU-17"/>
    <x v="27"/>
    <s v="PRD-31"/>
    <s v="36SM-7CT-12SKU-17STR-17PRD-31"/>
    <n v="71"/>
    <n v="122.77155624524491"/>
    <n v="2.1666666666666665"/>
    <n v="3.121309546682276"/>
    <n v="0.65121938367777044"/>
    <n v="0.90896893874658613"/>
    <x v="9"/>
    <x v="1"/>
    <x v="6"/>
    <x v="23"/>
    <s v="Thiruvananthapuram"/>
    <s v="Kerala"/>
    <x v="1"/>
    <n v="71"/>
    <n v="2.1666666666666665"/>
    <x v="1"/>
    <s v="Post Covid-19"/>
  </r>
  <r>
    <n v="37"/>
    <s v="SM-13"/>
    <s v="CT-22"/>
    <s v="SKU-14"/>
    <x v="28"/>
    <s v="PRD-9"/>
    <s v="37SM-13CT-22SKU-14STR-46PRD-9"/>
    <n v="128"/>
    <n v="151.16741443211561"/>
    <n v="5.6428571428571432"/>
    <n v="10.602325358781027"/>
    <n v="0.35867296946392424"/>
    <n v="0.61231937188129859"/>
    <x v="11"/>
    <x v="0"/>
    <x v="2"/>
    <x v="11"/>
    <s v="Gangtok"/>
    <s v="Sikkim"/>
    <x v="2"/>
    <n v="128"/>
    <n v="5.6428571428571432"/>
    <x v="2"/>
    <s v="Pre Covid-19"/>
  </r>
  <r>
    <n v="38"/>
    <s v="SM-16"/>
    <s v="CT-19"/>
    <s v="SKU-10"/>
    <x v="29"/>
    <s v="PRD-1"/>
    <s v="38SM-16CT-19SKU-10STR-37PRD-1"/>
    <n v="63"/>
    <n v="84.36427916168337"/>
    <n v="13.428571428571429"/>
    <n v="15.539038671746106"/>
    <n v="0.69429050816656601"/>
    <n v="5.7071539291308815E-2"/>
    <x v="4"/>
    <x v="0"/>
    <x v="1"/>
    <x v="0"/>
    <s v="Bhubaneswar"/>
    <s v="Odisha"/>
    <x v="0"/>
    <n v="63"/>
    <n v="13.428571428571429"/>
    <x v="0"/>
    <s v="Pre Covid-19"/>
  </r>
  <r>
    <n v="39"/>
    <s v="SM-19"/>
    <s v="CT-8"/>
    <s v="SKU-23"/>
    <x v="11"/>
    <s v="PRD-14"/>
    <s v="39SM-19CT-8SKU-23STR-38PRD-14"/>
    <n v="177"/>
    <n v="320.70165939782009"/>
    <n v="10.941176470588236"/>
    <n v="18.622160393293409"/>
    <n v="0.14092571067277526"/>
    <n v="6.9329497208517665E-2"/>
    <x v="10"/>
    <x v="0"/>
    <x v="6"/>
    <x v="24"/>
    <s v="Chandigarh"/>
    <s v="Haryana"/>
    <x v="2"/>
    <n v="177"/>
    <n v="10.941176470588236"/>
    <x v="0"/>
    <s v="Pre Covid-19"/>
  </r>
  <r>
    <n v="40"/>
    <s v="SM-14"/>
    <s v="CT-2"/>
    <s v="SKU-24"/>
    <x v="19"/>
    <s v="PRD-8"/>
    <s v="40SM-14CT-2SKU-24STR-32PRD-8"/>
    <n v="-93"/>
    <n v="181.17685280088403"/>
    <n v="-5.7142857142857144"/>
    <n v="9.6520934949877102"/>
    <n v="0.5290788798082956"/>
    <n v="0.60172712012568474"/>
    <x v="5"/>
    <x v="1"/>
    <x v="2"/>
    <x v="7"/>
    <s v="Itanagar"/>
    <s v="Arunachal Pradesh"/>
    <x v="2"/>
    <n v="0"/>
    <n v="0"/>
    <x v="1"/>
    <s v="Pre Covid-19"/>
  </r>
  <r>
    <n v="41"/>
    <s v="SM-8"/>
    <s v="CT-17"/>
    <s v="SKU-13"/>
    <x v="30"/>
    <s v="PRD-24"/>
    <s v="41SM-8CT-17SKU-13STR-28PRD-24"/>
    <n v="199"/>
    <n v="279.49492924487663"/>
    <n v="4.9444444444444446"/>
    <n v="7.6992989247510746"/>
    <n v="1.0952542696648027E-2"/>
    <n v="0.55056150286234828"/>
    <x v="16"/>
    <x v="1"/>
    <x v="0"/>
    <x v="9"/>
    <s v="Aizawl"/>
    <s v="Mizoram"/>
    <x v="2"/>
    <n v="199"/>
    <n v="4.9444444444444446"/>
    <x v="0"/>
    <s v="Pre Covid-19"/>
  </r>
  <r>
    <n v="42"/>
    <s v="SM-17"/>
    <s v="CT-13"/>
    <s v="SKU-15"/>
    <x v="5"/>
    <s v="PRD-11"/>
    <s v="42SM-17CT-13SKU-15STR-2PRD-11"/>
    <n v="84"/>
    <n v="121.89848261990882"/>
    <n v="2.3529411764705883"/>
    <n v="4.5436189612083373"/>
    <n v="0.58856667991289491"/>
    <n v="0.8532214253143906"/>
    <x v="6"/>
    <x v="1"/>
    <x v="1"/>
    <x v="2"/>
    <s v="Bhopal"/>
    <s v="Madhya Pradesh"/>
    <x v="3"/>
    <n v="84"/>
    <n v="2.3529411764705883"/>
    <x v="2"/>
    <s v="Pre Covid-19"/>
  </r>
  <r>
    <n v="43"/>
    <s v="SM-4"/>
    <s v="CT-13"/>
    <s v="SKU-21"/>
    <x v="18"/>
    <s v="PRD-10"/>
    <s v="43SM-4CT-13SKU-21STR-7PRD-10"/>
    <n v="7"/>
    <n v="10.777590289599029"/>
    <n v="6.35"/>
    <n v="6.8453808281998541"/>
    <n v="0.96032324014540171"/>
    <n v="0.34823793276632409"/>
    <x v="2"/>
    <x v="2"/>
    <x v="0"/>
    <x v="3"/>
    <s v="Bhopal"/>
    <s v="Madhya Pradesh"/>
    <x v="3"/>
    <n v="7"/>
    <n v="6.35"/>
    <x v="2"/>
    <s v="Pre Covid-19"/>
  </r>
  <r>
    <n v="44"/>
    <s v="SM-15"/>
    <s v="CT-15"/>
    <s v="SKU-14"/>
    <x v="16"/>
    <s v="PRD-35"/>
    <s v="44SM-15CT-15SKU-14STR-10PRD-35"/>
    <n v="135"/>
    <n v="159.55139447016842"/>
    <n v="0.4"/>
    <n v="0.43387137929779662"/>
    <n v="0.33793093259294638"/>
    <n v="0.97326069058675013"/>
    <x v="8"/>
    <x v="0"/>
    <x v="6"/>
    <x v="14"/>
    <s v="Imphal"/>
    <s v="Manipur"/>
    <x v="2"/>
    <n v="135"/>
    <n v="0.4"/>
    <x v="2"/>
    <s v="Post Covid-19"/>
  </r>
  <r>
    <n v="45"/>
    <s v="SM-18"/>
    <s v="CT-23"/>
    <s v="SKU-19"/>
    <x v="15"/>
    <s v="PRD-22"/>
    <s v="45SM-18CT-23SKU-19STR-25PRD-22"/>
    <n v="151"/>
    <n v="254.23108215381143"/>
    <n v="16.25"/>
    <n v="29.994931181880208"/>
    <n v="0.26935452290159212"/>
    <n v="2.3709382371976284E-2"/>
    <x v="3"/>
    <x v="2"/>
    <x v="2"/>
    <x v="17"/>
    <s v="Chennai"/>
    <s v="Tamil Nadu"/>
    <x v="1"/>
    <n v="151"/>
    <n v="16.25"/>
    <x v="2"/>
    <s v="Pre Covid-19"/>
  </r>
  <r>
    <n v="46"/>
    <s v="SM-14"/>
    <s v="CT-1"/>
    <s v="SKU-11"/>
    <x v="24"/>
    <s v="PRD-36"/>
    <s v="46SM-14CT-1SKU-11STR-23PRD-36"/>
    <n v="178"/>
    <n v="236.87255416244886"/>
    <n v="7.9090909090909092"/>
    <n v="10.764843741818821"/>
    <n v="0.13628829716498936"/>
    <n v="0.56736227266374006"/>
    <x v="5"/>
    <x v="2"/>
    <x v="1"/>
    <x v="6"/>
    <s v="Amaravati"/>
    <s v="Andhra Pradesh"/>
    <x v="1"/>
    <n v="178"/>
    <n v="7.9090909090909092"/>
    <x v="0"/>
    <s v="Post Covid-19"/>
  </r>
  <r>
    <n v="47"/>
    <s v="SM-18"/>
    <s v="CT-16"/>
    <s v="SKU-19"/>
    <x v="15"/>
    <s v="PRD-27"/>
    <s v="47SM-18CT-16SKU-19STR-25PRD-27"/>
    <n v="43"/>
    <n v="55.102317839355585"/>
    <n v="5.45"/>
    <n v="9.6301760384099246"/>
    <n v="0.81043821093743484"/>
    <n v="0.44763701722345817"/>
    <x v="3"/>
    <x v="2"/>
    <x v="2"/>
    <x v="25"/>
    <s v="Shillong"/>
    <s v="Meghalaya"/>
    <x v="2"/>
    <n v="43"/>
    <n v="5.45"/>
    <x v="3"/>
    <s v="Post Covid-19"/>
  </r>
  <r>
    <n v="48"/>
    <s v="SM-16"/>
    <s v="CT-7"/>
    <s v="SKU-25"/>
    <x v="31"/>
    <s v="PRD-28"/>
    <s v="48SM-16CT-7SKU-25STR-1PRD-28"/>
    <n v="126"/>
    <n v="244.93557481435278"/>
    <n v="10.3"/>
    <n v="20.385980651801965"/>
    <n v="0.36759177054515679"/>
    <n v="0.49842996817008711"/>
    <x v="4"/>
    <x v="2"/>
    <x v="3"/>
    <x v="20"/>
    <s v="Gandhinagar"/>
    <s v="Gujarat"/>
    <x v="4"/>
    <n v="126"/>
    <n v="10.3"/>
    <x v="3"/>
    <s v="Post Covid-19"/>
  </r>
  <r>
    <n v="49"/>
    <s v="SM-17"/>
    <s v="CT-16"/>
    <s v="SKU-21"/>
    <x v="28"/>
    <s v="PRD-36"/>
    <s v="49SM-17CT-16SKU-21STR-46PRD-36"/>
    <n v="143"/>
    <n v="229.35693276132437"/>
    <n v="1.2777777777777777"/>
    <n v="2.4574830000465653"/>
    <n v="0.29304755960861339"/>
    <n v="0.92204664764012778"/>
    <x v="6"/>
    <x v="2"/>
    <x v="2"/>
    <x v="6"/>
    <s v="Shillong"/>
    <s v="Meghalaya"/>
    <x v="2"/>
    <n v="143"/>
    <n v="1.2777777777777777"/>
    <x v="0"/>
    <s v="Post Covid-19"/>
  </r>
  <r>
    <n v="50"/>
    <s v="SM-7"/>
    <s v="CT-10"/>
    <s v="SKU-23"/>
    <x v="32"/>
    <s v="PRD-13"/>
    <s v="50SM-7CT-10SKU-23STR-41PRD-13"/>
    <n v="-190"/>
    <n v="295.73873191669696"/>
    <n v="-8.6111111111111107"/>
    <n v="14.793353515935095"/>
    <n v="6.6300059634656794E-2"/>
    <n v="0.23913301860743297"/>
    <x v="9"/>
    <x v="0"/>
    <x v="5"/>
    <x v="12"/>
    <s v="Ranchi"/>
    <s v="Jharkhand"/>
    <x v="0"/>
    <n v="0"/>
    <n v="0"/>
    <x v="0"/>
    <s v="Pre Covid-19"/>
  </r>
  <r>
    <n v="51"/>
    <s v="SM-4"/>
    <s v="CT-4"/>
    <s v="SKU-29"/>
    <x v="17"/>
    <s v="PRD-29"/>
    <s v="51SM-4CT-4SKU-29STR-15PRD-29"/>
    <n v="66"/>
    <n v="92.102119950251335"/>
    <n v="2.9411764705882355"/>
    <n v="3.6971827675459803"/>
    <n v="0.68731411067738035"/>
    <n v="0.80628402077141259"/>
    <x v="2"/>
    <x v="1"/>
    <x v="3"/>
    <x v="26"/>
    <s v="Patna"/>
    <s v="Bihar"/>
    <x v="0"/>
    <n v="66"/>
    <n v="2.9411764705882355"/>
    <x v="3"/>
    <s v="Post Covid-19"/>
  </r>
  <r>
    <n v="52"/>
    <s v="SM-20"/>
    <s v="CT-20"/>
    <s v="SKU-15"/>
    <x v="29"/>
    <s v="PRD-26"/>
    <s v="52SM-20CT-20SKU-15STR-37PRD-26"/>
    <n v="5"/>
    <n v="7.3019416357361457"/>
    <n v="14.214285714285714"/>
    <n v="23.620395518411406"/>
    <n v="0.98438231496274575"/>
    <n v="1.8030232297495674E-3"/>
    <x v="17"/>
    <x v="1"/>
    <x v="1"/>
    <x v="27"/>
    <s v="Chandigarh"/>
    <s v="Punjab"/>
    <x v="2"/>
    <n v="5"/>
    <n v="14.214285714285714"/>
    <x v="0"/>
    <s v="Pre Covid-19"/>
  </r>
  <r>
    <n v="53"/>
    <s v="SM-12"/>
    <s v="CT-14"/>
    <s v="SKU-10"/>
    <x v="33"/>
    <s v="PRD-7"/>
    <s v="53SM-12CT-14SKU-10STR-9PRD-7"/>
    <n v="164"/>
    <n v="274.97624920159006"/>
    <n v="4"/>
    <n v="6.6137662152788472"/>
    <n v="0.1977957154192922"/>
    <n v="0.70880332852369132"/>
    <x v="13"/>
    <x v="0"/>
    <x v="1"/>
    <x v="1"/>
    <s v="Mumbai"/>
    <s v="Maharashtra"/>
    <x v="4"/>
    <n v="164"/>
    <n v="4"/>
    <x v="1"/>
    <s v="Pre Covid-19"/>
  </r>
  <r>
    <n v="54"/>
    <s v="SM-8"/>
    <s v="CT-12"/>
    <s v="SKU-15"/>
    <x v="16"/>
    <s v="PRD-22"/>
    <s v="54SM-8CT-12SKU-15STR-10PRD-22"/>
    <n v="16"/>
    <n v="31.959333535908712"/>
    <n v="6.7222222222222223"/>
    <n v="10.912224590518711"/>
    <n v="0.93650179362500641"/>
    <n v="0.39539577146018157"/>
    <x v="16"/>
    <x v="1"/>
    <x v="6"/>
    <x v="17"/>
    <s v="Thiruvananthapuram"/>
    <s v="Kerala"/>
    <x v="1"/>
    <n v="16"/>
    <n v="6.7222222222222223"/>
    <x v="2"/>
    <s v="Pre Covid-19"/>
  </r>
  <r>
    <n v="55"/>
    <s v="SM-6"/>
    <s v="CT-18"/>
    <s v="SKU-24"/>
    <x v="34"/>
    <s v="PRD-1"/>
    <s v="55SM-6CT-18SKU-24STR-26PRD-1"/>
    <n v="167"/>
    <n v="258.07887100315236"/>
    <n v="6.2857142857142856"/>
    <n v="10.489915957279692"/>
    <n v="0.18926551160716987"/>
    <n v="0.55801733548938004"/>
    <x v="18"/>
    <x v="1"/>
    <x v="4"/>
    <x v="0"/>
    <s v="Kohima"/>
    <s v="Nagaland"/>
    <x v="2"/>
    <n v="167"/>
    <n v="6.2857142857142856"/>
    <x v="0"/>
    <s v="Pre Covid-19"/>
  </r>
  <r>
    <n v="56"/>
    <s v="SM-20"/>
    <s v="CT-14"/>
    <s v="SKU-10"/>
    <x v="35"/>
    <s v="PRD-30"/>
    <s v="56SM-20CT-14SKU-10STR-49PRD-30"/>
    <n v="169"/>
    <n v="238.08708252998042"/>
    <n v="10"/>
    <n v="16.923196101856188"/>
    <n v="0.17271309968971416"/>
    <n v="0.44694434010245754"/>
    <x v="17"/>
    <x v="0"/>
    <x v="0"/>
    <x v="28"/>
    <s v="Mumbai"/>
    <s v="Maharashtra"/>
    <x v="4"/>
    <n v="169"/>
    <n v="10"/>
    <x v="1"/>
    <s v="Post Covid-19"/>
  </r>
  <r>
    <n v="57"/>
    <s v="SM-18"/>
    <s v="CT-5"/>
    <s v="SKU-12"/>
    <x v="35"/>
    <s v="PRD-14"/>
    <s v="57SM-18CT-5SKU-12STR-49PRD-14"/>
    <n v="44"/>
    <n v="75.288585595137079"/>
    <n v="6.2727272727272725"/>
    <n v="10.679322787302745"/>
    <n v="0.80660471003050627"/>
    <n v="0.69163588852992419"/>
    <x v="3"/>
    <x v="2"/>
    <x v="0"/>
    <x v="24"/>
    <s v="Naya Raipur"/>
    <s v="Chhattisgarh"/>
    <x v="3"/>
    <n v="44"/>
    <n v="6.2727272727272725"/>
    <x v="0"/>
    <s v="Pre Covid-19"/>
  </r>
  <r>
    <n v="58"/>
    <s v="SM-19"/>
    <s v="CT-4"/>
    <s v="SKU-13"/>
    <x v="5"/>
    <s v="PRD-16"/>
    <s v="58SM-19CT-4SKU-13STR-2PRD-16"/>
    <n v="34"/>
    <n v="50.482696382654723"/>
    <n v="5.083333333333333"/>
    <n v="6.3338577017461013"/>
    <n v="0.85130920366834695"/>
    <n v="0.72685802962394519"/>
    <x v="10"/>
    <x v="1"/>
    <x v="1"/>
    <x v="19"/>
    <s v="Patna"/>
    <s v="Bihar"/>
    <x v="0"/>
    <n v="34"/>
    <n v="5.083333333333333"/>
    <x v="3"/>
    <s v="Pre Covid-19"/>
  </r>
  <r>
    <n v="59"/>
    <s v="SM-4"/>
    <s v="CT-15"/>
    <s v="SKU-14"/>
    <x v="36"/>
    <s v="PRD-27"/>
    <s v="59SM-4CT-15SKU-14STR-45PRD-27"/>
    <n v="74"/>
    <n v="77.966699508361572"/>
    <n v="8.235294117647058"/>
    <n v="10.322360094864827"/>
    <n v="0.62489216598164354"/>
    <n v="0.30076297152970755"/>
    <x v="2"/>
    <x v="0"/>
    <x v="6"/>
    <x v="25"/>
    <s v="Imphal"/>
    <s v="Manipur"/>
    <x v="2"/>
    <n v="74"/>
    <n v="8.235294117647058"/>
    <x v="3"/>
    <s v="Post Covid-19"/>
  </r>
  <r>
    <n v="60"/>
    <s v="SM-15"/>
    <s v="CT-23"/>
    <s v="SKU-17"/>
    <x v="20"/>
    <s v="PRD-3"/>
    <s v="60SM-15CT-23SKU-17STR-40PRD-3"/>
    <n v="-9"/>
    <n v="11.433507567905382"/>
    <n v="-15.454545454545455"/>
    <n v="17.879372610640345"/>
    <n v="0.95129362306053611"/>
    <n v="0.1439223897027665"/>
    <x v="8"/>
    <x v="1"/>
    <x v="4"/>
    <x v="29"/>
    <s v="Chennai"/>
    <s v="Tamil Nadu"/>
    <x v="1"/>
    <n v="0"/>
    <n v="0"/>
    <x v="3"/>
    <s v="Pre Covid-19"/>
  </r>
  <r>
    <n v="61"/>
    <s v="SM-16"/>
    <s v="CT-6"/>
    <s v="SKU-11"/>
    <x v="6"/>
    <s v="PRD-17"/>
    <s v="61SM-16CT-6SKU-11STR-12PRD-17"/>
    <n v="35"/>
    <n v="48.066823182344706"/>
    <n v="11"/>
    <n v="17.679749588510965"/>
    <n v="0.84619425308213814"/>
    <n v="0.29039869435815235"/>
    <x v="4"/>
    <x v="2"/>
    <x v="4"/>
    <x v="30"/>
    <s v="Panaji"/>
    <s v="Goa"/>
    <x v="4"/>
    <n v="35"/>
    <n v="11"/>
    <x v="3"/>
    <s v="Pre Covid-19"/>
  </r>
  <r>
    <n v="62"/>
    <s v="SM-17"/>
    <s v="CT-21"/>
    <s v="SKU-24"/>
    <x v="3"/>
    <s v="PRD-22"/>
    <s v="62SM-17CT-21SKU-24STR-43PRD-22"/>
    <n v="107"/>
    <n v="130.30335162689326"/>
    <n v="11.8125"/>
    <n v="13.991473083917764"/>
    <n v="0.45253464559352052"/>
    <n v="5.4091766087864257E-2"/>
    <x v="6"/>
    <x v="1"/>
    <x v="3"/>
    <x v="17"/>
    <s v="Jaipur"/>
    <s v="Rajasthan"/>
    <x v="2"/>
    <n v="107"/>
    <n v="11.8125"/>
    <x v="2"/>
    <s v="Pre Covid-19"/>
  </r>
  <r>
    <n v="63"/>
    <s v="SM-7"/>
    <s v="CT-20"/>
    <s v="SKU-12"/>
    <x v="12"/>
    <s v="PRD-2"/>
    <s v="63SM-7CT-20SKU-12STR-20PRD-2"/>
    <n v="27"/>
    <n v="53.926799512485857"/>
    <n v="6"/>
    <n v="6.9834775443508939"/>
    <n v="0.89670839195075502"/>
    <n v="0.52041042176702546"/>
    <x v="9"/>
    <x v="2"/>
    <x v="5"/>
    <x v="13"/>
    <s v="Chandigarh"/>
    <s v="Punjab"/>
    <x v="2"/>
    <n v="27"/>
    <n v="6"/>
    <x v="0"/>
    <s v="Pre Covid-19"/>
  </r>
  <r>
    <n v="64"/>
    <s v="SM-18"/>
    <s v="CT-4"/>
    <s v="SKU-12"/>
    <x v="16"/>
    <s v="PRD-9"/>
    <s v="64SM-18CT-4SKU-12STR-10PRD-9"/>
    <n v="193"/>
    <n v="247.09248396058982"/>
    <n v="8.5625"/>
    <n v="16.29123501909768"/>
    <n v="2.8426673184456575E-2"/>
    <n v="0.3145126538383205"/>
    <x v="3"/>
    <x v="2"/>
    <x v="6"/>
    <x v="11"/>
    <s v="Patna"/>
    <s v="Bihar"/>
    <x v="0"/>
    <n v="193"/>
    <n v="8.5625"/>
    <x v="2"/>
    <s v="Pre Covid-19"/>
  </r>
  <r>
    <n v="65"/>
    <s v="SM-17"/>
    <s v="CT-14"/>
    <s v="SKU-24"/>
    <x v="15"/>
    <s v="PRD-27"/>
    <s v="65SM-17CT-14SKU-24STR-25PRD-27"/>
    <n v="161"/>
    <n v="165.77358306107564"/>
    <n v="4.9411764705882355"/>
    <n v="9.3469945745106813"/>
    <n v="0.20328777596273095"/>
    <n v="0.57758463327510523"/>
    <x v="6"/>
    <x v="1"/>
    <x v="2"/>
    <x v="25"/>
    <s v="Mumbai"/>
    <s v="Maharashtra"/>
    <x v="4"/>
    <n v="161"/>
    <n v="4.9411764705882355"/>
    <x v="3"/>
    <s v="Post Covid-19"/>
  </r>
  <r>
    <n v="66"/>
    <s v="SM-11"/>
    <s v="CT-8"/>
    <s v="SKU-25"/>
    <x v="14"/>
    <s v="PRD-9"/>
    <s v="66SM-11CT-8SKU-25STR-50PRD-9"/>
    <n v="192"/>
    <n v="304.64028214929647"/>
    <n v="9.0526315789473681"/>
    <n v="12.198278861814408"/>
    <n v="3.4241957749784002E-2"/>
    <n v="0.1282862943761609"/>
    <x v="14"/>
    <x v="2"/>
    <x v="3"/>
    <x v="11"/>
    <s v="Chandigarh"/>
    <s v="Haryana"/>
    <x v="2"/>
    <n v="192"/>
    <n v="9.0526315789473681"/>
    <x v="2"/>
    <s v="Pre Covid-19"/>
  </r>
  <r>
    <n v="67"/>
    <s v="SM-15"/>
    <s v="CT-12"/>
    <s v="SKU-26"/>
    <x v="37"/>
    <s v="PRD-5"/>
    <s v="67SM-15CT-12SKU-26STR-11PRD-5"/>
    <n v="103"/>
    <n v="158.04872926500349"/>
    <n v="3.5"/>
    <n v="6.4791726859955086"/>
    <n v="0.47660513937778493"/>
    <n v="0.68227658044782113"/>
    <x v="8"/>
    <x v="2"/>
    <x v="2"/>
    <x v="21"/>
    <s v="Thiruvananthapuram"/>
    <s v="Kerala"/>
    <x v="1"/>
    <n v="103"/>
    <n v="3.5"/>
    <x v="3"/>
    <s v="Pre Covid-19"/>
  </r>
  <r>
    <n v="68"/>
    <s v="SM-14"/>
    <s v="CT-7"/>
    <s v="SKU-28"/>
    <x v="29"/>
    <s v="PRD-33"/>
    <s v="68SM-14CT-7SKU-28STR-37PRD-33"/>
    <n v="100"/>
    <n v="140.69892534567137"/>
    <n v="8.4166666666666661"/>
    <n v="14.860052024216547"/>
    <n v="0.4991603764192859"/>
    <n v="0.50978760759453612"/>
    <x v="5"/>
    <x v="1"/>
    <x v="1"/>
    <x v="31"/>
    <s v="Gandhinagar"/>
    <s v="Gujarat"/>
    <x v="4"/>
    <n v="100"/>
    <n v="8.4166666666666661"/>
    <x v="2"/>
    <s v="Post Covid-19"/>
  </r>
  <r>
    <n v="69"/>
    <s v="SM-7"/>
    <s v="CT-7"/>
    <s v="SKU-11"/>
    <x v="38"/>
    <s v="PRD-22"/>
    <s v="69SM-7CT-7SKU-11STR-34PRD-22"/>
    <n v="15"/>
    <n v="16.659123739024224"/>
    <n v="11.6"/>
    <n v="21.721206810746772"/>
    <n v="0.93842736932153903"/>
    <n v="0.41408468300269907"/>
    <x v="9"/>
    <x v="2"/>
    <x v="5"/>
    <x v="17"/>
    <s v="Gandhinagar"/>
    <s v="Gujarat"/>
    <x v="4"/>
    <n v="15"/>
    <n v="11.6"/>
    <x v="2"/>
    <s v="Pre Covid-19"/>
  </r>
  <r>
    <n v="70"/>
    <s v="SM-17"/>
    <s v="CT-23"/>
    <s v="SKU-26"/>
    <x v="39"/>
    <s v="PRD-5"/>
    <s v="70SM-17CT-23SKU-26STR-21PRD-5"/>
    <n v="-181"/>
    <n v="358.07981993011509"/>
    <n v="-12.214285714285714"/>
    <n v="22.045430028196847"/>
    <n v="0.12235062421071952"/>
    <n v="0.14352332204962481"/>
    <x v="6"/>
    <x v="2"/>
    <x v="0"/>
    <x v="21"/>
    <s v="Chennai"/>
    <s v="Tamil Nadu"/>
    <x v="1"/>
    <n v="0"/>
    <n v="0"/>
    <x v="3"/>
    <s v="Pre Covid-19"/>
  </r>
  <r>
    <n v="71"/>
    <s v="SM-2"/>
    <s v="CT-18"/>
    <s v="SKU-16"/>
    <x v="22"/>
    <s v="PRD-34"/>
    <s v="71SM-2CT-18SKU-16STR-16PRD-34"/>
    <n v="67"/>
    <n v="94.54229286688917"/>
    <n v="5.1052631578947372"/>
    <n v="6.0824398625055327"/>
    <n v="0.6771873326293294"/>
    <n v="0.51674053624019178"/>
    <x v="0"/>
    <x v="0"/>
    <x v="1"/>
    <x v="32"/>
    <s v="Kohima"/>
    <s v="Nagaland"/>
    <x v="2"/>
    <n v="67"/>
    <n v="5.1052631578947372"/>
    <x v="2"/>
    <s v="Post Covid-19"/>
  </r>
  <r>
    <n v="72"/>
    <s v="SM-2"/>
    <s v="CT-13"/>
    <s v="SKU-13"/>
    <x v="40"/>
    <s v="PRD-12"/>
    <s v="72SM-2CT-13SKU-13STR-36PRD-12"/>
    <n v="78"/>
    <n v="153.55363439171413"/>
    <n v="7.95"/>
    <n v="12.280029233508589"/>
    <n v="0.61618767211764769"/>
    <n v="0.19904615661727565"/>
    <x v="0"/>
    <x v="1"/>
    <x v="3"/>
    <x v="16"/>
    <s v="Bhopal"/>
    <s v="Madhya Pradesh"/>
    <x v="3"/>
    <n v="78"/>
    <n v="7.95"/>
    <x v="0"/>
    <s v="Pre Covid-19"/>
  </r>
  <r>
    <n v="73"/>
    <s v="SM-13"/>
    <s v="CT-7"/>
    <s v="SKU-28"/>
    <x v="23"/>
    <s v="PRD-13"/>
    <s v="73SM-13CT-7SKU-28STR-22PRD-13"/>
    <n v="12"/>
    <n v="20.676945943961822"/>
    <n v="7.0666666666666664"/>
    <n v="7.9848193316982554"/>
    <n v="0.94212036194251114"/>
    <n v="0.46306218784753361"/>
    <x v="11"/>
    <x v="1"/>
    <x v="3"/>
    <x v="12"/>
    <s v="Gandhinagar"/>
    <s v="Gujarat"/>
    <x v="4"/>
    <n v="12"/>
    <n v="7.0666666666666664"/>
    <x v="0"/>
    <s v="Pre Covid-19"/>
  </r>
  <r>
    <n v="74"/>
    <s v="SM-3"/>
    <s v="CT-24"/>
    <s v="SKU-29"/>
    <x v="20"/>
    <s v="PRD-1"/>
    <s v="74SM-3CT-24SKU-29STR-40PRD-1"/>
    <n v="172"/>
    <n v="240.4805583002227"/>
    <n v="4.7142857142857144"/>
    <n v="5.509588233768608"/>
    <n v="0.1635012640628053"/>
    <n v="0.70478425976579762"/>
    <x v="19"/>
    <x v="1"/>
    <x v="4"/>
    <x v="0"/>
    <s v="Hyderabad"/>
    <s v="Telangana"/>
    <x v="1"/>
    <n v="172"/>
    <n v="4.7142857142857144"/>
    <x v="0"/>
    <s v="Pre Covid-19"/>
  </r>
  <r>
    <n v="75"/>
    <s v="SM-8"/>
    <s v="CT-5"/>
    <s v="SKU-21"/>
    <x v="26"/>
    <s v="PRD-5"/>
    <s v="75SM-8CT-5SKU-21STR-24PRD-5"/>
    <n v="152"/>
    <n v="156.10265481587703"/>
    <n v="5.65"/>
    <n v="8.7736655659773604"/>
    <n v="0.26520125794099736"/>
    <n v="0.43306417273348052"/>
    <x v="16"/>
    <x v="2"/>
    <x v="6"/>
    <x v="21"/>
    <s v="Naya Raipur"/>
    <s v="Chhattisgarh"/>
    <x v="3"/>
    <n v="152"/>
    <n v="5.65"/>
    <x v="3"/>
    <s v="Pre Covid-19"/>
  </r>
  <r>
    <n v="76"/>
    <s v="SM-8"/>
    <s v="CT-2"/>
    <s v="SKU-18"/>
    <x v="31"/>
    <s v="PRD-34"/>
    <s v="76SM-8CT-2SKU-18STR-1PRD-34"/>
    <n v="2"/>
    <n v="3.9668026499301092"/>
    <n v="2.0714285714285716"/>
    <n v="2.5311101779465677"/>
    <n v="0.99425598900513446"/>
    <n v="0.89857736824719281"/>
    <x v="16"/>
    <x v="2"/>
    <x v="3"/>
    <x v="32"/>
    <s v="Itanagar"/>
    <s v="Arunachal Pradesh"/>
    <x v="2"/>
    <n v="2"/>
    <n v="2.0714285714285716"/>
    <x v="2"/>
    <s v="Post Covid-19"/>
  </r>
  <r>
    <n v="77"/>
    <s v="SM-1"/>
    <s v="CT-24"/>
    <s v="SKU-10"/>
    <x v="1"/>
    <s v="PRD-25"/>
    <s v="77SM-1CT-24SKU-10STR-30PRD-25"/>
    <n v="90"/>
    <n v="163.73310366061338"/>
    <n v="7"/>
    <n v="8.2403657876930101"/>
    <n v="0.56506888108328024"/>
    <n v="0.32773622894649412"/>
    <x v="1"/>
    <x v="0"/>
    <x v="1"/>
    <x v="33"/>
    <s v="Hyderabad"/>
    <s v="Telangana"/>
    <x v="1"/>
    <n v="90"/>
    <n v="7"/>
    <x v="0"/>
    <s v="Pre Covid-19"/>
  </r>
  <r>
    <n v="78"/>
    <s v="SM-4"/>
    <s v="CT-14"/>
    <s v="SKU-21"/>
    <x v="22"/>
    <s v="PRD-26"/>
    <s v="78SM-4CT-14SKU-21STR-16PRD-26"/>
    <n v="83"/>
    <n v="135.29514496484029"/>
    <n v="4.6363636363636367"/>
    <n v="9.1381576700630092"/>
    <n v="0.59055366050281111"/>
    <n v="0.80543820344939387"/>
    <x v="2"/>
    <x v="2"/>
    <x v="1"/>
    <x v="27"/>
    <s v="Mumbai"/>
    <s v="Maharashtra"/>
    <x v="4"/>
    <n v="83"/>
    <n v="4.6363636363636367"/>
    <x v="0"/>
    <s v="Pre Covid-19"/>
  </r>
  <r>
    <n v="79"/>
    <s v="SM-3"/>
    <s v="CT-15"/>
    <s v="SKU-16"/>
    <x v="41"/>
    <s v="PRD-21"/>
    <s v="79SM-3CT-15SKU-16STR-3PRD-21"/>
    <n v="197"/>
    <n v="350.31930501188094"/>
    <n v="14.5"/>
    <n v="24.536515975895494"/>
    <n v="1.8146540530309618E-2"/>
    <n v="0.12663280396080678"/>
    <x v="19"/>
    <x v="0"/>
    <x v="6"/>
    <x v="22"/>
    <s v="Imphal"/>
    <s v="Manipur"/>
    <x v="2"/>
    <n v="197"/>
    <n v="14.5"/>
    <x v="2"/>
    <s v="Pre Covid-19"/>
  </r>
  <r>
    <n v="80"/>
    <s v="SM-9"/>
    <s v="CT-9"/>
    <s v="SKU-16"/>
    <x v="37"/>
    <s v="PRD-1"/>
    <s v="80SM-9CT-9SKU-16STR-11PRD-1"/>
    <n v="-85"/>
    <n v="165.39930323806101"/>
    <n v="-13.333333333333334"/>
    <n v="21.233191489393239"/>
    <n v="0.57959021764180962"/>
    <n v="1.7799130910499672E-3"/>
    <x v="12"/>
    <x v="0"/>
    <x v="2"/>
    <x v="0"/>
    <s v="Shimla"/>
    <s v="Himachal Pradesh"/>
    <x v="2"/>
    <n v="0"/>
    <n v="0"/>
    <x v="0"/>
    <s v="Pre Covid-19"/>
  </r>
  <r>
    <n v="81"/>
    <s v="SM-5"/>
    <s v="CT-16"/>
    <s v="SKU-22"/>
    <x v="0"/>
    <s v="PRD-18"/>
    <s v="81SM-5CT-16SKU-22STR-42PRD-18"/>
    <n v="114"/>
    <n v="225.8815985233677"/>
    <n v="3.1"/>
    <n v="6.0423248925246078"/>
    <n v="0.4201121085397761"/>
    <n v="0.71843393807109845"/>
    <x v="15"/>
    <x v="1"/>
    <x v="0"/>
    <x v="4"/>
    <s v="Shillong"/>
    <s v="Meghalaya"/>
    <x v="2"/>
    <n v="114"/>
    <n v="3.1"/>
    <x v="1"/>
    <s v="Pre Covid-19"/>
  </r>
  <r>
    <n v="82"/>
    <s v="SM-17"/>
    <s v="CT-12"/>
    <s v="SKU-17"/>
    <x v="12"/>
    <s v="PRD-34"/>
    <s v="82SM-17CT-12SKU-17STR-20PRD-34"/>
    <n v="184"/>
    <n v="307.76869590293609"/>
    <n v="1"/>
    <n v="1.8760488056815781"/>
    <n v="0.10976360094108051"/>
    <n v="0.94454604060356273"/>
    <x v="6"/>
    <x v="1"/>
    <x v="5"/>
    <x v="32"/>
    <s v="Thiruvananthapuram"/>
    <s v="Kerala"/>
    <x v="1"/>
    <n v="184"/>
    <n v="1"/>
    <x v="2"/>
    <s v="Post Covid-19"/>
  </r>
  <r>
    <n v="83"/>
    <s v="SM-8"/>
    <s v="CT-6"/>
    <s v="SKU-30"/>
    <x v="5"/>
    <s v="PRD-20"/>
    <s v="83SM-8CT-6SKU-30STR-2PRD-20"/>
    <n v="119"/>
    <n v="164.88087391227543"/>
    <n v="8.85"/>
    <n v="11.543015320368848"/>
    <n v="0.40119114882459972"/>
    <n v="0.11569020242385897"/>
    <x v="16"/>
    <x v="2"/>
    <x v="1"/>
    <x v="34"/>
    <s v="Panaji"/>
    <s v="Goa"/>
    <x v="4"/>
    <n v="119"/>
    <n v="8.85"/>
    <x v="1"/>
    <s v="Pre Covid-19"/>
  </r>
  <r>
    <n v="84"/>
    <s v="SM-7"/>
    <s v="CT-18"/>
    <s v="SKU-24"/>
    <x v="21"/>
    <s v="PRD-19"/>
    <s v="84SM-7CT-18SKU-24STR-47PRD-19"/>
    <n v="155"/>
    <n v="230.5865563474693"/>
    <n v="2.1"/>
    <n v="3.6644941030254583"/>
    <n v="0.25125872146610961"/>
    <n v="0.84944654439504008"/>
    <x v="9"/>
    <x v="1"/>
    <x v="4"/>
    <x v="18"/>
    <s v="Kohima"/>
    <s v="Nagaland"/>
    <x v="2"/>
    <n v="155"/>
    <n v="2.1"/>
    <x v="1"/>
    <s v="Pre Covid-19"/>
  </r>
  <r>
    <n v="85"/>
    <s v="SM-3"/>
    <s v="CT-4"/>
    <s v="SKU-18"/>
    <x v="26"/>
    <s v="PRD-33"/>
    <s v="85SM-3CT-4SKU-18STR-24PRD-33"/>
    <n v="163"/>
    <n v="254.68174751212914"/>
    <n v="0.42857142857142855"/>
    <n v="0.70397598921998439"/>
    <n v="0.19810658528576175"/>
    <n v="0.97712777130853723"/>
    <x v="19"/>
    <x v="2"/>
    <x v="6"/>
    <x v="31"/>
    <s v="Patna"/>
    <s v="Bihar"/>
    <x v="0"/>
    <n v="163"/>
    <n v="0.42857142857142855"/>
    <x v="2"/>
    <s v="Post Covid-19"/>
  </r>
  <r>
    <n v="86"/>
    <s v="SM-4"/>
    <s v="CT-2"/>
    <s v="SKU-10"/>
    <x v="29"/>
    <s v="PRD-23"/>
    <s v="86SM-4CT-2SKU-10STR-37PRD-23"/>
    <n v="188"/>
    <n v="258.58509126015491"/>
    <n v="19.7"/>
    <n v="27.82828636127585"/>
    <n v="7.9228182963502425E-2"/>
    <n v="5.2929597738936573E-3"/>
    <x v="2"/>
    <x v="0"/>
    <x v="1"/>
    <x v="8"/>
    <s v="Itanagar"/>
    <s v="Arunachal Pradesh"/>
    <x v="2"/>
    <n v="188"/>
    <n v="19.7"/>
    <x v="2"/>
    <s v="Pre Covid-19"/>
  </r>
  <r>
    <n v="87"/>
    <s v="SM-19"/>
    <s v="CT-3"/>
    <s v="SKU-21"/>
    <x v="42"/>
    <s v="PRD-35"/>
    <s v="87SM-19CT-3SKU-21STR-31PRD-35"/>
    <n v="198"/>
    <n v="240.4329948065226"/>
    <n v="16.5"/>
    <n v="20.250920987576066"/>
    <n v="1.2417276583106651E-2"/>
    <n v="3.6169167512737355E-3"/>
    <x v="10"/>
    <x v="2"/>
    <x v="6"/>
    <x v="14"/>
    <s v="Dispur"/>
    <s v="Assam"/>
    <x v="2"/>
    <n v="198"/>
    <n v="16.5"/>
    <x v="2"/>
    <s v="Post Covid-19"/>
  </r>
  <r>
    <n v="88"/>
    <s v="SM-12"/>
    <s v="CT-2"/>
    <s v="SKU-30"/>
    <x v="4"/>
    <s v="PRD-32"/>
    <s v="88SM-12CT-2SKU-30STR-33PRD-32"/>
    <n v="189"/>
    <n v="338.26423148181482"/>
    <n v="12.083333333333334"/>
    <n v="14.632208057024041"/>
    <n v="7.846045074977126E-2"/>
    <n v="0.27920865829460484"/>
    <x v="13"/>
    <x v="2"/>
    <x v="4"/>
    <x v="15"/>
    <s v="Itanagar"/>
    <s v="Arunachal Pradesh"/>
    <x v="2"/>
    <n v="189"/>
    <n v="12.083333333333334"/>
    <x v="1"/>
    <s v="Post Covid-19"/>
  </r>
  <r>
    <n v="89"/>
    <s v="SM-18"/>
    <s v="CT-2"/>
    <s v="SKU-28"/>
    <x v="40"/>
    <s v="PRD-26"/>
    <s v="89SM-18CT-2SKU-28STR-36PRD-26"/>
    <n v="133"/>
    <n v="194.86086781891524"/>
    <n v="1.25"/>
    <n v="1.515779894488108"/>
    <n v="0.34235241422777163"/>
    <n v="0.91060702625748391"/>
    <x v="3"/>
    <x v="1"/>
    <x v="3"/>
    <x v="27"/>
    <s v="Itanagar"/>
    <s v="Arunachal Pradesh"/>
    <x v="2"/>
    <n v="133"/>
    <n v="1.25"/>
    <x v="0"/>
    <s v="Pre Covid-19"/>
  </r>
  <r>
    <n v="90"/>
    <s v="SM-19"/>
    <s v="CT-10"/>
    <s v="SKU-27"/>
    <x v="33"/>
    <s v="PRD-5"/>
    <s v="90SM-19CT-10SKU-27STR-9PRD-5"/>
    <n v="-25"/>
    <n v="40.892194452591305"/>
    <n v="-8.7058823529411757"/>
    <n v="13.573704125133142"/>
    <n v="0.90389752517489197"/>
    <n v="0.25711978556999393"/>
    <x v="10"/>
    <x v="2"/>
    <x v="1"/>
    <x v="21"/>
    <s v="Ranchi"/>
    <s v="Jharkhand"/>
    <x v="0"/>
    <n v="0"/>
    <n v="0"/>
    <x v="3"/>
    <s v="Pre Covid-19"/>
  </r>
  <r>
    <n v="91"/>
    <s v="SM-18"/>
    <s v="CT-1"/>
    <s v="SKU-29"/>
    <x v="22"/>
    <s v="PRD-21"/>
    <s v="91SM-18CT-1SKU-29STR-16PRD-21"/>
    <n v="22"/>
    <n v="39.865593144479405"/>
    <n v="5.1578947368421053"/>
    <n v="7.1306116444308358"/>
    <n v="0.91536573742216076"/>
    <n v="0.51461436685579587"/>
    <x v="3"/>
    <x v="1"/>
    <x v="1"/>
    <x v="22"/>
    <s v="Amaravati"/>
    <s v="Andhra Pradesh"/>
    <x v="1"/>
    <n v="22"/>
    <n v="5.1578947368421053"/>
    <x v="2"/>
    <s v="Pre Covid-19"/>
  </r>
  <r>
    <n v="92"/>
    <s v="SM-16"/>
    <s v="CT-8"/>
    <s v="SKU-13"/>
    <x v="15"/>
    <s v="PRD-16"/>
    <s v="92SM-16CT-8SKU-13STR-25PRD-16"/>
    <n v="106"/>
    <n v="186.57980937416963"/>
    <n v="5.75"/>
    <n v="8.6678223330764723"/>
    <n v="0.47435874428181757"/>
    <n v="0.42422390177298053"/>
    <x v="4"/>
    <x v="1"/>
    <x v="2"/>
    <x v="19"/>
    <s v="Chandigarh"/>
    <s v="Haryana"/>
    <x v="2"/>
    <n v="106"/>
    <n v="5.75"/>
    <x v="3"/>
    <s v="Pre Covid-19"/>
  </r>
  <r>
    <n v="93"/>
    <s v="SM-12"/>
    <s v="CT-13"/>
    <s v="SKU-10"/>
    <x v="6"/>
    <s v="PRD-31"/>
    <s v="93SM-12CT-13SKU-10STR-12PRD-31"/>
    <n v="124"/>
    <n v="210.61268394639927"/>
    <n v="6.833333333333333"/>
    <n v="12.220674918650026"/>
    <n v="0.38375407409361906"/>
    <n v="0.58956440440495195"/>
    <x v="13"/>
    <x v="0"/>
    <x v="4"/>
    <x v="23"/>
    <s v="Bhopal"/>
    <s v="Madhya Pradesh"/>
    <x v="3"/>
    <n v="124"/>
    <n v="6.833333333333333"/>
    <x v="1"/>
    <s v="Post Covid-19"/>
  </r>
  <r>
    <n v="94"/>
    <s v="SM-5"/>
    <s v="CT-12"/>
    <s v="SKU-20"/>
    <x v="4"/>
    <s v="PRD-16"/>
    <s v="94SM-5CT-12SKU-20STR-33PRD-16"/>
    <n v="158"/>
    <n v="214.44374655373002"/>
    <n v="0.6428571428571429"/>
    <n v="1.2541223731854643"/>
    <n v="0.21762361918372863"/>
    <n v="0.97091468860447527"/>
    <x v="15"/>
    <x v="0"/>
    <x v="4"/>
    <x v="19"/>
    <s v="Thiruvananthapuram"/>
    <s v="Kerala"/>
    <x v="1"/>
    <n v="158"/>
    <n v="0.6428571428571429"/>
    <x v="3"/>
    <s v="Pre Covid-19"/>
  </r>
  <r>
    <n v="95"/>
    <s v="SM-2"/>
    <s v="CT-13"/>
    <s v="SKU-27"/>
    <x v="30"/>
    <s v="PRD-15"/>
    <s v="95SM-2CT-13SKU-27STR-28PRD-15"/>
    <n v="115"/>
    <n v="203.26457153202387"/>
    <n v="7.666666666666667"/>
    <n v="11.570139117655964"/>
    <n v="0.40959077416578304"/>
    <n v="0.31377756786630828"/>
    <x v="0"/>
    <x v="2"/>
    <x v="0"/>
    <x v="35"/>
    <s v="Bhopal"/>
    <s v="Madhya Pradesh"/>
    <x v="3"/>
    <n v="115"/>
    <n v="7.666666666666667"/>
    <x v="3"/>
    <s v="Pre Covid-19"/>
  </r>
  <r>
    <n v="96"/>
    <s v="SM-11"/>
    <s v="CT-25"/>
    <s v="SKU-25"/>
    <x v="43"/>
    <s v="PRD-18"/>
    <s v="96SM-11CT-25SKU-25STR-14PRD-18"/>
    <n v="125"/>
    <n v="189.99330357469299"/>
    <n v="10.4375"/>
    <n v="14.832886740008714"/>
    <n v="0.36960226286203557"/>
    <n v="0.16177386002606564"/>
    <x v="14"/>
    <x v="2"/>
    <x v="0"/>
    <x v="4"/>
    <s v="Kolkata"/>
    <s v="West Bengal"/>
    <x v="0"/>
    <n v="125"/>
    <n v="10.4375"/>
    <x v="1"/>
    <s v="Pre Covid-19"/>
  </r>
  <r>
    <n v="97"/>
    <s v="SM-12"/>
    <s v="CT-24"/>
    <s v="SKU-11"/>
    <x v="34"/>
    <s v="PRD-1"/>
    <s v="97SM-12CT-24SKU-11STR-26PRD-1"/>
    <n v="157"/>
    <n v="234.27639651520713"/>
    <n v="1.6"/>
    <n v="1.904704844807112"/>
    <n v="0.21879043170603396"/>
    <n v="0.94494561785402054"/>
    <x v="13"/>
    <x v="2"/>
    <x v="4"/>
    <x v="0"/>
    <s v="Hyderabad"/>
    <s v="Telangana"/>
    <x v="1"/>
    <n v="157"/>
    <n v="1.6"/>
    <x v="0"/>
    <s v="Pre Covid-19"/>
  </r>
  <r>
    <n v="98"/>
    <s v="SM-20"/>
    <s v="CT-3"/>
    <s v="SKU-18"/>
    <x v="22"/>
    <s v="PRD-28"/>
    <s v="98SM-20CT-3SKU-18STR-16PRD-28"/>
    <n v="186"/>
    <n v="279.03718466072326"/>
    <n v="0.82352941176470584"/>
    <n v="1.1037108893167704"/>
    <n v="0.10339582300184058"/>
    <n v="0.94709994950534515"/>
    <x v="17"/>
    <x v="2"/>
    <x v="1"/>
    <x v="20"/>
    <s v="Dispur"/>
    <s v="Assam"/>
    <x v="2"/>
    <n v="186"/>
    <n v="0.82352941176470584"/>
    <x v="3"/>
    <s v="Post Covid-19"/>
  </r>
  <r>
    <n v="99"/>
    <s v="SM-2"/>
    <s v="CT-24"/>
    <s v="SKU-19"/>
    <x v="37"/>
    <s v="PRD-9"/>
    <s v="99SM-2CT-24SKU-19STR-11PRD-9"/>
    <n v="61"/>
    <n v="117.12778458303272"/>
    <n v="9.4"/>
    <n v="17.72866460376342"/>
    <n v="0.72505639106968955"/>
    <n v="0.52360904214114212"/>
    <x v="0"/>
    <x v="2"/>
    <x v="2"/>
    <x v="11"/>
    <s v="Hyderabad"/>
    <s v="Telangana"/>
    <x v="1"/>
    <n v="61"/>
    <n v="9.4"/>
    <x v="2"/>
    <s v="Pre Covid-19"/>
  </r>
  <r>
    <n v="100"/>
    <s v="SM-11"/>
    <s v="CT-4"/>
    <s v="SKU-14"/>
    <x v="4"/>
    <s v="PRD-33"/>
    <s v="100SM-11CT-4SKU-14STR-33PRD-33"/>
    <n v="-80"/>
    <n v="136.94090314217419"/>
    <n v="-9.5500000000000007"/>
    <n v="12.282843280766143"/>
    <n v="0.6027664559612379"/>
    <n v="5.0638774215136184E-2"/>
    <x v="14"/>
    <x v="0"/>
    <x v="4"/>
    <x v="31"/>
    <s v="Patna"/>
    <s v="Bihar"/>
    <x v="0"/>
    <n v="0"/>
    <n v="0"/>
    <x v="2"/>
    <s v="Post Covid-19"/>
  </r>
  <r>
    <n v="101"/>
    <s v="SM-9"/>
    <s v="CT-6"/>
    <s v="SKU-23"/>
    <x v="36"/>
    <s v="PRD-29"/>
    <s v="101SM-9CT-6SKU-23STR-45PRD-29"/>
    <n v="148"/>
    <n v="193.58563053145238"/>
    <n v="16.636363636363637"/>
    <n v="29.163455454293935"/>
    <n v="0.2838477275409812"/>
    <n v="9.1518426669743524E-2"/>
    <x v="12"/>
    <x v="0"/>
    <x v="6"/>
    <x v="26"/>
    <s v="Panaji"/>
    <s v="Goa"/>
    <x v="4"/>
    <n v="148"/>
    <n v="16.636363636363637"/>
    <x v="3"/>
    <s v="Post Covid-19"/>
  </r>
  <r>
    <n v="102"/>
    <s v="SM-5"/>
    <s v="CT-13"/>
    <s v="SKU-25"/>
    <x v="25"/>
    <s v="PRD-27"/>
    <s v="102SM-5CT-13SKU-25STR-44PRD-27"/>
    <n v="56"/>
    <n v="61.401166180632828"/>
    <n v="12.466666666666667"/>
    <n v="22.874003608412494"/>
    <n v="0.76564134439759879"/>
    <n v="6.7973284160549929E-2"/>
    <x v="15"/>
    <x v="2"/>
    <x v="1"/>
    <x v="25"/>
    <s v="Bhopal"/>
    <s v="Madhya Pradesh"/>
    <x v="3"/>
    <n v="56"/>
    <n v="12.466666666666667"/>
    <x v="3"/>
    <s v="Post Covid-19"/>
  </r>
  <r>
    <n v="103"/>
    <s v="SM-5"/>
    <s v="CT-3"/>
    <s v="SKU-21"/>
    <x v="42"/>
    <s v="PRD-28"/>
    <s v="103SM-5CT-3SKU-21STR-31PRD-28"/>
    <n v="76"/>
    <n v="84.27852770281477"/>
    <n v="1.7777777777777777"/>
    <n v="2.2028714819009538"/>
    <n v="0.61896073313418032"/>
    <n v="0.88256584806517369"/>
    <x v="15"/>
    <x v="2"/>
    <x v="6"/>
    <x v="20"/>
    <s v="Dispur"/>
    <s v="Assam"/>
    <x v="2"/>
    <n v="76"/>
    <n v="1.7777777777777777"/>
    <x v="3"/>
    <s v="Post Covid-19"/>
  </r>
  <r>
    <n v="104"/>
    <s v="SM-11"/>
    <s v="CT-22"/>
    <s v="SKU-27"/>
    <x v="16"/>
    <s v="PRD-27"/>
    <s v="104SM-11CT-22SKU-27STR-10PRD-27"/>
    <n v="54"/>
    <n v="83.493675546076389"/>
    <n v="9.8181818181818183"/>
    <n v="13.585961952947061"/>
    <n v="0.77202792238063223"/>
    <n v="0.44878705942743846"/>
    <x v="14"/>
    <x v="2"/>
    <x v="6"/>
    <x v="25"/>
    <s v="Gangtok"/>
    <s v="Sikkim"/>
    <x v="2"/>
    <n v="54"/>
    <n v="9.8181818181818183"/>
    <x v="3"/>
    <s v="Post Covid-19"/>
  </r>
  <r>
    <n v="105"/>
    <s v="SM-10"/>
    <s v="CT-7"/>
    <s v="SKU-30"/>
    <x v="31"/>
    <s v="PRD-17"/>
    <s v="105SM-10CT-7SKU-30STR-1PRD-17"/>
    <n v="48"/>
    <n v="49.229915399046753"/>
    <n v="4.8947368421052628"/>
    <n v="9.42860062805293"/>
    <n v="0.79536125900985544"/>
    <n v="0.52460343827247757"/>
    <x v="7"/>
    <x v="2"/>
    <x v="3"/>
    <x v="30"/>
    <s v="Gandhinagar"/>
    <s v="Gujarat"/>
    <x v="4"/>
    <n v="48"/>
    <n v="4.8947368421052628"/>
    <x v="3"/>
    <s v="Pre Covid-19"/>
  </r>
  <r>
    <n v="106"/>
    <s v="SM-18"/>
    <s v="CT-21"/>
    <s v="SKU-28"/>
    <x v="0"/>
    <s v="PRD-22"/>
    <s v="106SM-18CT-21SKU-28STR-42PRD-22"/>
    <n v="31"/>
    <n v="49.761032583355593"/>
    <n v="4.5625"/>
    <n v="7.688747999489272"/>
    <n v="0.87400779592911937"/>
    <n v="0.63880298435199256"/>
    <x v="3"/>
    <x v="1"/>
    <x v="0"/>
    <x v="17"/>
    <s v="Jaipur"/>
    <s v="Rajasthan"/>
    <x v="2"/>
    <n v="31"/>
    <n v="4.5625"/>
    <x v="2"/>
    <s v="Pre Covid-19"/>
  </r>
  <r>
    <n v="107"/>
    <s v="SM-10"/>
    <s v="CT-9"/>
    <s v="SKU-28"/>
    <x v="21"/>
    <s v="PRD-23"/>
    <s v="107SM-10CT-9SKU-28STR-47PRD-23"/>
    <n v="102"/>
    <n v="160.55299196619242"/>
    <n v="9.9285714285714288"/>
    <n v="14.191102387288041"/>
    <n v="0.48473126978328562"/>
    <n v="0.30896752648849857"/>
    <x v="7"/>
    <x v="1"/>
    <x v="4"/>
    <x v="8"/>
    <s v="Shimla"/>
    <s v="Himachal Pradesh"/>
    <x v="2"/>
    <n v="102"/>
    <n v="9.9285714285714288"/>
    <x v="2"/>
    <s v="Pre Covid-19"/>
  </r>
  <r>
    <n v="108"/>
    <s v="SM-15"/>
    <s v="CT-9"/>
    <s v="SKU-18"/>
    <x v="30"/>
    <s v="PRD-36"/>
    <s v="108SM-15CT-9SKU-18STR-28PRD-36"/>
    <n v="191"/>
    <n v="355.03894215989419"/>
    <n v="3.1"/>
    <n v="4.5189277427177217"/>
    <n v="5.1044280987452506E-2"/>
    <n v="0.89759216428232924"/>
    <x v="8"/>
    <x v="2"/>
    <x v="0"/>
    <x v="6"/>
    <s v="Shimla"/>
    <s v="Himachal Pradesh"/>
    <x v="2"/>
    <n v="191"/>
    <n v="3.1"/>
    <x v="0"/>
    <s v="Post Covid-19"/>
  </r>
  <r>
    <n v="109"/>
    <s v="SM-1"/>
    <s v="CT-23"/>
    <s v="SKU-19"/>
    <x v="3"/>
    <s v="PRD-4"/>
    <s v="109SM-1CT-23SKU-19STR-43PRD-4"/>
    <n v="174"/>
    <n v="226.28577924450209"/>
    <n v="3.1428571428571428"/>
    <n v="3.2261862972729354"/>
    <n v="0.15344491433338836"/>
    <n v="0.84057149730651703"/>
    <x v="1"/>
    <x v="2"/>
    <x v="3"/>
    <x v="10"/>
    <s v="Chennai"/>
    <s v="Tamil Nadu"/>
    <x v="1"/>
    <n v="174"/>
    <n v="3.1428571428571428"/>
    <x v="3"/>
    <s v="Pre Covid-19"/>
  </r>
  <r>
    <n v="110"/>
    <s v="SM-12"/>
    <s v="CT-16"/>
    <s v="SKU-26"/>
    <x v="19"/>
    <s v="PRD-20"/>
    <s v="110SM-12CT-16SKU-26STR-32PRD-20"/>
    <n v="-18"/>
    <n v="29.57016426965744"/>
    <n v="-7.1052631578947372"/>
    <n v="9.7638168614089071"/>
    <n v="0.93024684120451417"/>
    <n v="0.32214188419086109"/>
    <x v="13"/>
    <x v="2"/>
    <x v="2"/>
    <x v="34"/>
    <s v="Shillong"/>
    <s v="Meghalaya"/>
    <x v="2"/>
    <n v="0"/>
    <n v="0"/>
    <x v="1"/>
    <s v="Pre Covid-19"/>
  </r>
  <r>
    <n v="111"/>
    <s v="SM-20"/>
    <s v="CT-22"/>
    <s v="SKU-13"/>
    <x v="44"/>
    <s v="PRD-13"/>
    <s v="111SM-20CT-22SKU-13STR-6PRD-13"/>
    <n v="20"/>
    <n v="30.97872406011566"/>
    <n v="6.833333333333333"/>
    <n v="9.2255701019867047"/>
    <n v="0.92535908518176357"/>
    <n v="0.39308165695345998"/>
    <x v="17"/>
    <x v="1"/>
    <x v="5"/>
    <x v="12"/>
    <s v="Gangtok"/>
    <s v="Sikkim"/>
    <x v="2"/>
    <n v="20"/>
    <n v="6.833333333333333"/>
    <x v="0"/>
    <s v="Pre Covid-19"/>
  </r>
  <r>
    <n v="112"/>
    <s v="SM-8"/>
    <s v="CT-21"/>
    <s v="SKU-15"/>
    <x v="6"/>
    <s v="PRD-9"/>
    <s v="112SM-8CT-21SKU-15STR-12PRD-9"/>
    <n v="156"/>
    <n v="258.00613219924611"/>
    <n v="9.882352941176471"/>
    <n v="14.7256174065606"/>
    <n v="0.22841411046067395"/>
    <n v="0.16177171315229"/>
    <x v="16"/>
    <x v="1"/>
    <x v="4"/>
    <x v="11"/>
    <s v="Jaipur"/>
    <s v="Rajasthan"/>
    <x v="2"/>
    <n v="156"/>
    <n v="9.882352941176471"/>
    <x v="2"/>
    <s v="Pre Covid-19"/>
  </r>
  <r>
    <n v="113"/>
    <s v="SM-7"/>
    <s v="CT-2"/>
    <s v="SKU-16"/>
    <x v="18"/>
    <s v="PRD-23"/>
    <s v="113SM-7CT-2SKU-16STR-7PRD-23"/>
    <n v="82"/>
    <n v="153.48745063614894"/>
    <n v="9.5789473684210531"/>
    <n v="18.303359741082481"/>
    <n v="0.5975089308335888"/>
    <n v="9.4325313465479232E-2"/>
    <x v="9"/>
    <x v="0"/>
    <x v="0"/>
    <x v="8"/>
    <s v="Itanagar"/>
    <s v="Arunachal Pradesh"/>
    <x v="2"/>
    <n v="82"/>
    <n v="9.5789473684210531"/>
    <x v="2"/>
    <s v="Pre Covid-19"/>
  </r>
  <r>
    <n v="114"/>
    <s v="SM-3"/>
    <s v="CT-12"/>
    <s v="SKU-18"/>
    <x v="6"/>
    <s v="PRD-32"/>
    <s v="114SM-3CT-12SKU-18STR-12PRD-32"/>
    <n v="81"/>
    <n v="153.405256961844"/>
    <n v="8.1999999999999993"/>
    <n v="15.424071083565678"/>
    <n v="0.60077299159750142"/>
    <n v="0.16649032665580932"/>
    <x v="19"/>
    <x v="2"/>
    <x v="4"/>
    <x v="15"/>
    <s v="Thiruvananthapuram"/>
    <s v="Kerala"/>
    <x v="1"/>
    <n v="81"/>
    <n v="8.1999999999999993"/>
    <x v="1"/>
    <s v="Post Covid-19"/>
  </r>
  <r>
    <n v="115"/>
    <s v="SM-11"/>
    <s v="CT-15"/>
    <s v="SKU-21"/>
    <x v="39"/>
    <s v="PRD-18"/>
    <s v="115SM-11CT-15SKU-21STR-21PRD-18"/>
    <n v="165"/>
    <n v="201.41385077643662"/>
    <n v="3.4615384615384617"/>
    <n v="6.8312495673309499"/>
    <n v="0.19572191896656843"/>
    <n v="0.82909293910913107"/>
    <x v="14"/>
    <x v="2"/>
    <x v="0"/>
    <x v="4"/>
    <s v="Imphal"/>
    <s v="Manipur"/>
    <x v="2"/>
    <n v="165"/>
    <n v="3.4615384615384617"/>
    <x v="1"/>
    <s v="Pre Covid-19"/>
  </r>
  <r>
    <n v="116"/>
    <s v="SM-8"/>
    <s v="CT-5"/>
    <s v="SKU-18"/>
    <x v="33"/>
    <s v="PRD-16"/>
    <s v="116SM-8CT-5SKU-18STR-9PRD-16"/>
    <n v="145"/>
    <n v="211.28828204125443"/>
    <n v="1.0833333333333333"/>
    <n v="1.4571896786984537"/>
    <n v="0.29009674060392932"/>
    <n v="0.94775541666927277"/>
    <x v="16"/>
    <x v="2"/>
    <x v="1"/>
    <x v="19"/>
    <s v="Naya Raipur"/>
    <s v="Chhattisgarh"/>
    <x v="3"/>
    <n v="145"/>
    <n v="1.0833333333333333"/>
    <x v="3"/>
    <s v="Pre Covid-19"/>
  </r>
  <r>
    <n v="117"/>
    <s v="SM-7"/>
    <s v="CT-6"/>
    <s v="SKU-10"/>
    <x v="7"/>
    <s v="PRD-18"/>
    <s v="117SM-7CT-6SKU-10STR-5PRD-18"/>
    <n v="116"/>
    <n v="145.97536479074142"/>
    <n v="14.583333333333334"/>
    <n v="20.207102090810718"/>
    <n v="0.40427909068991519"/>
    <n v="0.12624397333282178"/>
    <x v="9"/>
    <x v="0"/>
    <x v="4"/>
    <x v="4"/>
    <s v="Panaji"/>
    <s v="Goa"/>
    <x v="4"/>
    <n v="116"/>
    <n v="14.583333333333334"/>
    <x v="1"/>
    <s v="Pre Covid-19"/>
  </r>
  <r>
    <n v="118"/>
    <s v="SM-15"/>
    <s v="CT-13"/>
    <s v="SKU-10"/>
    <x v="19"/>
    <s v="PRD-34"/>
    <s v="118SM-15CT-13SKU-10STR-32PRD-34"/>
    <n v="113"/>
    <n v="193.6837377847007"/>
    <n v="4.1052631578947372"/>
    <n v="7.5503150829260264"/>
    <n v="0.42076678974856796"/>
    <n v="0.61350867568630396"/>
    <x v="8"/>
    <x v="0"/>
    <x v="2"/>
    <x v="32"/>
    <s v="Bhopal"/>
    <s v="Madhya Pradesh"/>
    <x v="3"/>
    <n v="113"/>
    <n v="4.1052631578947372"/>
    <x v="2"/>
    <s v="Post Covid-19"/>
  </r>
  <r>
    <n v="119"/>
    <s v="SM-16"/>
    <s v="CT-14"/>
    <s v="SKU-14"/>
    <x v="12"/>
    <s v="PRD-12"/>
    <s v="119SM-16CT-14SKU-14STR-20PRD-12"/>
    <n v="19"/>
    <n v="24.018634985218036"/>
    <n v="14"/>
    <n v="19.485289164895985"/>
    <n v="0.92541237164597878"/>
    <n v="0.23971300928960215"/>
    <x v="4"/>
    <x v="0"/>
    <x v="5"/>
    <x v="16"/>
    <s v="Mumbai"/>
    <s v="Maharashtra"/>
    <x v="4"/>
    <n v="19"/>
    <n v="14"/>
    <x v="0"/>
    <s v="Pre Covid-19"/>
  </r>
  <r>
    <n v="120"/>
    <s v="SM-13"/>
    <s v="CT-13"/>
    <s v="SKU-11"/>
    <x v="25"/>
    <s v="PRD-15"/>
    <s v="120SM-13CT-13SKU-11STR-44PRD-15"/>
    <n v="-69"/>
    <n v="81.089211799305176"/>
    <n v="-3.3157894736842106"/>
    <n v="5.4058452492119997"/>
    <n v="0.66397917681880725"/>
    <n v="0.71598860897034589"/>
    <x v="11"/>
    <x v="2"/>
    <x v="1"/>
    <x v="35"/>
    <s v="Bhopal"/>
    <s v="Madhya Pradesh"/>
    <x v="3"/>
    <n v="0"/>
    <n v="0"/>
    <x v="3"/>
    <s v="Pre Covid-19"/>
  </r>
  <r>
    <n v="121"/>
    <s v="SM-1"/>
    <s v="CT-24"/>
    <s v="SKU-19"/>
    <x v="33"/>
    <s v="PRD-12"/>
    <s v="121SM-1CT-24SKU-19STR-9PRD-12"/>
    <n v="122"/>
    <n v="213.70306062351693"/>
    <n v="8.6363636363636367"/>
    <n v="10.040007489087245"/>
    <n v="0.38639430807053854"/>
    <n v="0.52179670328205441"/>
    <x v="1"/>
    <x v="2"/>
    <x v="1"/>
    <x v="16"/>
    <s v="Hyderabad"/>
    <s v="Telangana"/>
    <x v="1"/>
    <n v="122"/>
    <n v="8.6363636363636367"/>
    <x v="0"/>
    <s v="Pre Covid-19"/>
  </r>
  <r>
    <n v="122"/>
    <s v="SM-9"/>
    <s v="CT-6"/>
    <s v="SKU-27"/>
    <x v="2"/>
    <s v="PRD-21"/>
    <s v="122SM-9CT-6SKU-27STR-39PRD-21"/>
    <n v="154"/>
    <n v="283.74937669030396"/>
    <n v="7.1111111111111107"/>
    <n v="12.504100235846604"/>
    <n v="0.26252519614458569"/>
    <n v="0.34585358609153538"/>
    <x v="12"/>
    <x v="2"/>
    <x v="2"/>
    <x v="22"/>
    <s v="Panaji"/>
    <s v="Goa"/>
    <x v="4"/>
    <n v="154"/>
    <n v="7.1111111111111107"/>
    <x v="2"/>
    <s v="Pre Covid-19"/>
  </r>
  <r>
    <n v="123"/>
    <s v="SM-1"/>
    <s v="CT-21"/>
    <s v="SKU-12"/>
    <x v="45"/>
    <s v="PRD-3"/>
    <s v="123SM-1CT-21SKU-12STR-18PRD-3"/>
    <n v="73"/>
    <n v="134.67895665910831"/>
    <n v="9"/>
    <n v="14.423370319285064"/>
    <n v="0.62638715477013784"/>
    <n v="0.24267323929362405"/>
    <x v="1"/>
    <x v="2"/>
    <x v="2"/>
    <x v="29"/>
    <s v="Jaipur"/>
    <s v="Rajasthan"/>
    <x v="2"/>
    <n v="73"/>
    <n v="9"/>
    <x v="3"/>
    <s v="Pre Covid-19"/>
  </r>
  <r>
    <n v="124"/>
    <s v="SM-2"/>
    <s v="CT-21"/>
    <s v="SKU-30"/>
    <x v="12"/>
    <s v="PRD-21"/>
    <s v="124SM-2CT-21SKU-30STR-20PRD-21"/>
    <n v="17"/>
    <n v="31.677304166014167"/>
    <n v="1.1052631578947369"/>
    <n v="1.3554116654361577"/>
    <n v="0.93260037608326762"/>
    <n v="0.93507860180414004"/>
    <x v="0"/>
    <x v="2"/>
    <x v="5"/>
    <x v="22"/>
    <s v="Jaipur"/>
    <s v="Rajasthan"/>
    <x v="2"/>
    <n v="17"/>
    <n v="1.1052631578947369"/>
    <x v="2"/>
    <s v="Pre Covid-19"/>
  </r>
  <r>
    <n v="125"/>
    <s v="SM-16"/>
    <s v="CT-16"/>
    <s v="SKU-12"/>
    <x v="46"/>
    <s v="PRD-19"/>
    <s v="125SM-16CT-16SKU-12STR-19PRD-19"/>
    <n v="92"/>
    <n v="158.88992448943554"/>
    <n v="12.76923076923077"/>
    <n v="23.267390018585054"/>
    <n v="0.53145904291484736"/>
    <n v="0.1633320341641793"/>
    <x v="4"/>
    <x v="2"/>
    <x v="4"/>
    <x v="18"/>
    <s v="Shillong"/>
    <s v="Meghalaya"/>
    <x v="2"/>
    <n v="92"/>
    <n v="12.76923076923077"/>
    <x v="1"/>
    <s v="Pre Covid-19"/>
  </r>
  <r>
    <n v="126"/>
    <s v="SM-19"/>
    <s v="CT-12"/>
    <s v="SKU-25"/>
    <x v="47"/>
    <s v="PRD-26"/>
    <s v="126SM-19CT-12SKU-25STR-13PRD-26"/>
    <n v="195"/>
    <n v="307.67182649375422"/>
    <n v="1.6"/>
    <n v="1.9772698653469698"/>
    <n v="2.2701030546699918E-2"/>
    <n v="0.9117866403382473"/>
    <x v="10"/>
    <x v="2"/>
    <x v="5"/>
    <x v="27"/>
    <s v="Thiruvananthapuram"/>
    <s v="Kerala"/>
    <x v="1"/>
    <n v="195"/>
    <n v="1.6"/>
    <x v="0"/>
    <s v="Pre Covid-19"/>
  </r>
  <r>
    <n v="127"/>
    <s v="SM-11"/>
    <s v="CT-22"/>
    <s v="SKU-25"/>
    <x v="22"/>
    <s v="PRD-3"/>
    <s v="127SM-11CT-22SKU-25STR-16PRD-3"/>
    <n v="159"/>
    <n v="281.13854214096682"/>
    <n v="4.2352941176470589"/>
    <n v="4.7313740835399738"/>
    <n v="0.21347887981965707"/>
    <n v="0.66159639812376858"/>
    <x v="14"/>
    <x v="2"/>
    <x v="1"/>
    <x v="29"/>
    <s v="Gangtok"/>
    <s v="Sikkim"/>
    <x v="2"/>
    <n v="159"/>
    <n v="4.2352941176470589"/>
    <x v="3"/>
    <s v="Pre Covid-19"/>
  </r>
  <r>
    <n v="128"/>
    <s v="SM-15"/>
    <s v="CT-1"/>
    <s v="SKU-14"/>
    <x v="15"/>
    <s v="PRD-27"/>
    <s v="128SM-15CT-1SKU-14STR-25PRD-27"/>
    <n v="160"/>
    <n v="169.84396693987296"/>
    <n v="11.142857142857142"/>
    <n v="15.221178062148834"/>
    <n v="0.21125213990023906"/>
    <n v="0.23134003309947193"/>
    <x v="8"/>
    <x v="0"/>
    <x v="2"/>
    <x v="25"/>
    <s v="Amaravati"/>
    <s v="Andhra Pradesh"/>
    <x v="1"/>
    <n v="160"/>
    <n v="11.142857142857142"/>
    <x v="3"/>
    <s v="Post Covid-19"/>
  </r>
  <r>
    <n v="129"/>
    <s v="SM-20"/>
    <s v="CT-2"/>
    <s v="SKU-21"/>
    <x v="31"/>
    <s v="PRD-8"/>
    <s v="129SM-20CT-2SKU-21STR-1PRD-8"/>
    <n v="120"/>
    <n v="222.34801845218095"/>
    <n v="5.2941176470588234"/>
    <n v="8.6917936332175643"/>
    <n v="0.3882374886747656"/>
    <n v="0.5350826297855289"/>
    <x v="17"/>
    <x v="2"/>
    <x v="3"/>
    <x v="7"/>
    <s v="Itanagar"/>
    <s v="Arunachal Pradesh"/>
    <x v="2"/>
    <n v="120"/>
    <n v="5.2941176470588234"/>
    <x v="1"/>
    <s v="Pre Covid-19"/>
  </r>
  <r>
    <n v="130"/>
    <s v="SM-18"/>
    <s v="CT-23"/>
    <s v="SKU-30"/>
    <x v="34"/>
    <s v="PRD-4"/>
    <s v="130SM-18CT-23SKU-30STR-26PRD-4"/>
    <n v="-95"/>
    <n v="96.247445806061023"/>
    <n v="-8.8571428571428577"/>
    <n v="13.969911298154884"/>
    <n v="0.5263458729418713"/>
    <n v="0.38119411210118026"/>
    <x v="3"/>
    <x v="2"/>
    <x v="4"/>
    <x v="10"/>
    <s v="Chennai"/>
    <s v="Tamil Nadu"/>
    <x v="1"/>
    <n v="0"/>
    <n v="0"/>
    <x v="3"/>
    <s v="Pre Covid-19"/>
  </r>
  <r>
    <n v="131"/>
    <s v="SM-7"/>
    <s v="CT-17"/>
    <s v="SKU-18"/>
    <x v="4"/>
    <s v="PRD-22"/>
    <s v="131SM-7CT-17SKU-18STR-33PRD-22"/>
    <n v="194"/>
    <n v="207.2389367842425"/>
    <n v="6.416666666666667"/>
    <n v="12.766849728019402"/>
    <n v="2.5275853219230648E-2"/>
    <n v="0.62573767088589816"/>
    <x v="9"/>
    <x v="2"/>
    <x v="4"/>
    <x v="17"/>
    <s v="Aizawl"/>
    <s v="Mizoram"/>
    <x v="2"/>
    <n v="194"/>
    <n v="6.416666666666667"/>
    <x v="2"/>
    <s v="Pre Covid-19"/>
  </r>
  <r>
    <n v="132"/>
    <s v="SM-10"/>
    <s v="CT-13"/>
    <s v="SKU-18"/>
    <x v="12"/>
    <s v="PRD-18"/>
    <s v="132SM-10CT-13SKU-18STR-20PRD-18"/>
    <n v="142"/>
    <n v="234.34376746233261"/>
    <n v="0.8"/>
    <n v="1.0119685524965603"/>
    <n v="0.30911907400435701"/>
    <n v="0.95153419858893429"/>
    <x v="7"/>
    <x v="2"/>
    <x v="5"/>
    <x v="4"/>
    <s v="Bhopal"/>
    <s v="Madhya Pradesh"/>
    <x v="3"/>
    <n v="142"/>
    <n v="0.8"/>
    <x v="1"/>
    <s v="Pre Covid-19"/>
  </r>
  <r>
    <n v="133"/>
    <s v="SM-15"/>
    <s v="CT-20"/>
    <s v="SKU-29"/>
    <x v="0"/>
    <s v="PRD-15"/>
    <s v="133SM-15CT-20SKU-29STR-42PRD-15"/>
    <n v="94"/>
    <n v="159.48931801772702"/>
    <n v="10.090909090909092"/>
    <n v="11.15746380586269"/>
    <n v="0.52758212704245633"/>
    <n v="0.44365510557084353"/>
    <x v="8"/>
    <x v="1"/>
    <x v="0"/>
    <x v="35"/>
    <s v="Chandigarh"/>
    <s v="Punjab"/>
    <x v="2"/>
    <n v="94"/>
    <n v="10.090909090909092"/>
    <x v="3"/>
    <s v="Pre Covid-19"/>
  </r>
  <r>
    <n v="134"/>
    <s v="SM-15"/>
    <s v="CT-21"/>
    <s v="SKU-23"/>
    <x v="47"/>
    <s v="PRD-31"/>
    <s v="134SM-15CT-21SKU-23STR-13PRD-31"/>
    <n v="176"/>
    <n v="199.64919410427399"/>
    <n v="13.083333333333334"/>
    <n v="20.071149115084658"/>
    <n v="0.14387247307558704"/>
    <n v="0.20617593849227922"/>
    <x v="8"/>
    <x v="0"/>
    <x v="5"/>
    <x v="23"/>
    <s v="Jaipur"/>
    <s v="Rajasthan"/>
    <x v="2"/>
    <n v="176"/>
    <n v="13.083333333333334"/>
    <x v="1"/>
    <s v="Post Covid-19"/>
  </r>
  <r>
    <n v="135"/>
    <s v="SM-4"/>
    <s v="CT-9"/>
    <s v="SKU-30"/>
    <x v="12"/>
    <s v="PRD-24"/>
    <s v="135SM-4CT-9SKU-30STR-20PRD-24"/>
    <n v="98"/>
    <n v="128.36112639343744"/>
    <n v="11.166666666666666"/>
    <n v="20.352273881288895"/>
    <n v="0.50292775564258596"/>
    <n v="0.32269339463908042"/>
    <x v="2"/>
    <x v="2"/>
    <x v="5"/>
    <x v="9"/>
    <s v="Shimla"/>
    <s v="Himachal Pradesh"/>
    <x v="2"/>
    <n v="98"/>
    <n v="11.166666666666666"/>
    <x v="0"/>
    <s v="Pre Covid-19"/>
  </r>
  <r>
    <n v="136"/>
    <s v="SM-1"/>
    <s v="CT-14"/>
    <s v="SKU-16"/>
    <x v="2"/>
    <s v="PRD-14"/>
    <s v="136SM-1CT-14SKU-16STR-39PRD-14"/>
    <n v="36"/>
    <n v="70.78790635046299"/>
    <n v="9.2307692307692299"/>
    <n v="11.363951272718356"/>
    <n v="0.84558761468179711"/>
    <n v="0.40328581226445237"/>
    <x v="1"/>
    <x v="0"/>
    <x v="2"/>
    <x v="24"/>
    <s v="Mumbai"/>
    <s v="Maharashtra"/>
    <x v="4"/>
    <n v="36"/>
    <n v="9.2307692307692299"/>
    <x v="0"/>
    <s v="Pre Covid-19"/>
  </r>
  <r>
    <n v="137"/>
    <s v="SM-1"/>
    <s v="CT-1"/>
    <s v="SKU-12"/>
    <x v="34"/>
    <s v="PRD-24"/>
    <s v="137SM-1CT-1SKU-12STR-26PRD-24"/>
    <n v="29"/>
    <n v="47.567077153276244"/>
    <n v="15.416666666666666"/>
    <n v="25.505604040093484"/>
    <n v="0.87520635501598731"/>
    <n v="7.3320456084109309E-2"/>
    <x v="1"/>
    <x v="2"/>
    <x v="4"/>
    <x v="9"/>
    <s v="Amaravati"/>
    <s v="Andhra Pradesh"/>
    <x v="1"/>
    <n v="29"/>
    <n v="15.416666666666666"/>
    <x v="0"/>
    <s v="Pre Covid-19"/>
  </r>
  <r>
    <n v="138"/>
    <s v="SM-3"/>
    <s v="CT-15"/>
    <s v="SKU-25"/>
    <x v="2"/>
    <s v="PRD-8"/>
    <s v="138SM-3CT-15SKU-25STR-39PRD-8"/>
    <n v="42"/>
    <n v="50.414278142679898"/>
    <n v="12.857142857142858"/>
    <n v="14.01492797849475"/>
    <n v="0.81225474043530821"/>
    <n v="0.10185417447991796"/>
    <x v="19"/>
    <x v="2"/>
    <x v="2"/>
    <x v="7"/>
    <s v="Imphal"/>
    <s v="Manipur"/>
    <x v="2"/>
    <n v="42"/>
    <n v="12.857142857142858"/>
    <x v="1"/>
    <s v="Pre Covid-19"/>
  </r>
  <r>
    <n v="139"/>
    <s v="SM-1"/>
    <s v="CT-12"/>
    <s v="SKU-30"/>
    <x v="29"/>
    <s v="PRD-5"/>
    <s v="139SM-1CT-12SKU-30STR-37PRD-5"/>
    <n v="3"/>
    <n v="3.7243400246530398"/>
    <n v="13.636363636363637"/>
    <n v="20.891345385942678"/>
    <n v="0.98655704068223138"/>
    <n v="0.24969532230424507"/>
    <x v="1"/>
    <x v="2"/>
    <x v="1"/>
    <x v="21"/>
    <s v="Thiruvananthapuram"/>
    <s v="Kerala"/>
    <x v="1"/>
    <n v="3"/>
    <n v="13.636363636363637"/>
    <x v="3"/>
    <s v="Pre Covid-19"/>
  </r>
  <r>
    <n v="140"/>
    <s v="SM-12"/>
    <s v="CT-6"/>
    <s v="SKU-13"/>
    <x v="15"/>
    <s v="PRD-21"/>
    <s v="140SM-12CT-6SKU-13STR-25PRD-21"/>
    <n v="-51"/>
    <n v="93.930093866155119"/>
    <n v="-5"/>
    <n v="7.5320151054845184"/>
    <n v="0.7809932369596978"/>
    <n v="0.57287964269867719"/>
    <x v="13"/>
    <x v="1"/>
    <x v="2"/>
    <x v="22"/>
    <s v="Panaji"/>
    <s v="Goa"/>
    <x v="4"/>
    <n v="0"/>
    <n v="0"/>
    <x v="2"/>
    <s v="Pre Covid-19"/>
  </r>
  <r>
    <n v="141"/>
    <s v="SM-2"/>
    <s v="CT-6"/>
    <s v="SKU-26"/>
    <x v="42"/>
    <s v="PRD-36"/>
    <s v="141SM-2CT-6SKU-26STR-31PRD-36"/>
    <n v="183"/>
    <n v="224.834286737578"/>
    <n v="0.15789473684210525"/>
    <n v="0.30005127545495225"/>
    <n v="0.11327552467478663"/>
    <n v="0.99085322301988465"/>
    <x v="0"/>
    <x v="2"/>
    <x v="6"/>
    <x v="6"/>
    <s v="Panaji"/>
    <s v="Goa"/>
    <x v="4"/>
    <n v="183"/>
    <n v="0.15789473684210525"/>
    <x v="0"/>
    <s v="Post Covid-19"/>
  </r>
  <r>
    <n v="142"/>
    <s v="SM-6"/>
    <s v="CT-8"/>
    <s v="SKU-10"/>
    <x v="17"/>
    <s v="PRD-27"/>
    <s v="142SM-6CT-8SKU-10STR-15PRD-27"/>
    <n v="105"/>
    <n v="169.87275162412666"/>
    <n v="13.307692307692308"/>
    <n v="19.281229277042385"/>
    <n v="0.47463854507066927"/>
    <n v="0.12754056069550901"/>
    <x v="18"/>
    <x v="0"/>
    <x v="3"/>
    <x v="25"/>
    <s v="Chandigarh"/>
    <s v="Haryana"/>
    <x v="2"/>
    <n v="105"/>
    <n v="13.307692307692308"/>
    <x v="3"/>
    <s v="Post Covid-19"/>
  </r>
  <r>
    <n v="143"/>
    <s v="SM-8"/>
    <s v="CT-9"/>
    <s v="SKU-29"/>
    <x v="46"/>
    <s v="PRD-2"/>
    <s v="143SM-8CT-9SKU-29STR-19PRD-2"/>
    <n v="150"/>
    <n v="235.79151056221986"/>
    <n v="2.9473684210526314"/>
    <n v="3.0807279342125971"/>
    <n v="0.27638244667107736"/>
    <n v="0.77143721344776706"/>
    <x v="16"/>
    <x v="1"/>
    <x v="4"/>
    <x v="13"/>
    <s v="Shimla"/>
    <s v="Himachal Pradesh"/>
    <x v="2"/>
    <n v="150"/>
    <n v="2.9473684210526314"/>
    <x v="0"/>
    <s v="Pre Covid-19"/>
  </r>
  <r>
    <n v="144"/>
    <s v="SM-15"/>
    <s v="CT-14"/>
    <s v="SKU-21"/>
    <x v="2"/>
    <s v="PRD-36"/>
    <s v="144SM-15CT-14SKU-21STR-39PRD-36"/>
    <n v="32"/>
    <n v="40.86363986792729"/>
    <n v="3.6111111111111112"/>
    <n v="6.2625961309966183"/>
    <n v="0.87375382336063701"/>
    <n v="0.70579937630099776"/>
    <x v="8"/>
    <x v="2"/>
    <x v="2"/>
    <x v="6"/>
    <s v="Mumbai"/>
    <s v="Maharashtra"/>
    <x v="4"/>
    <n v="32"/>
    <n v="3.6111111111111112"/>
    <x v="0"/>
    <s v="Post Covid-19"/>
  </r>
  <r>
    <n v="145"/>
    <s v="SM-10"/>
    <s v="CT-8"/>
    <s v="SKU-13"/>
    <x v="5"/>
    <s v="PRD-35"/>
    <s v="145SM-10CT-8SKU-13STR-2PRD-35"/>
    <n v="38"/>
    <n v="67.244373662611338"/>
    <n v="10.823529411764707"/>
    <n v="21.607831433763906"/>
    <n v="0.83511300539438049"/>
    <n v="7.7764554432912969E-2"/>
    <x v="7"/>
    <x v="1"/>
    <x v="1"/>
    <x v="14"/>
    <s v="Chandigarh"/>
    <s v="Haryana"/>
    <x v="2"/>
    <n v="38"/>
    <n v="10.823529411764707"/>
    <x v="2"/>
    <s v="Post Covid-19"/>
  </r>
  <r>
    <n v="146"/>
    <s v="SM-19"/>
    <s v="CT-17"/>
    <s v="SKU-10"/>
    <x v="12"/>
    <s v="PRD-10"/>
    <s v="146SM-19CT-17SKU-10STR-20PRD-10"/>
    <n v="46"/>
    <n v="51.756079933061663"/>
    <n v="5.4285714285714288"/>
    <n v="8.9678126927185708"/>
    <n v="0.79695428763538567"/>
    <n v="0.62694814556622558"/>
    <x v="10"/>
    <x v="0"/>
    <x v="5"/>
    <x v="3"/>
    <s v="Aizawl"/>
    <s v="Mizoram"/>
    <x v="2"/>
    <n v="46"/>
    <n v="5.4285714285714288"/>
    <x v="2"/>
    <s v="Pre Covid-19"/>
  </r>
  <r>
    <n v="147"/>
    <s v="SM-2"/>
    <s v="CT-5"/>
    <s v="SKU-18"/>
    <x v="26"/>
    <s v="PRD-12"/>
    <s v="147SM-2CT-5SKU-18STR-24PRD-12"/>
    <n v="4"/>
    <n v="4.9784576513786103"/>
    <n v="5.35"/>
    <n v="9.0504454338457538"/>
    <n v="0.98493803332741559"/>
    <n v="0.45090002356169001"/>
    <x v="0"/>
    <x v="2"/>
    <x v="6"/>
    <x v="16"/>
    <s v="Naya Raipur"/>
    <s v="Chhattisgarh"/>
    <x v="3"/>
    <n v="4"/>
    <n v="5.35"/>
    <x v="0"/>
    <s v="Pre Covid-19"/>
  </r>
  <r>
    <n v="148"/>
    <s v="SM-4"/>
    <s v="CT-18"/>
    <s v="SKU-29"/>
    <x v="42"/>
    <s v="PRD-7"/>
    <s v="148SM-4CT-18SKU-29STR-31PRD-7"/>
    <n v="1"/>
    <n v="1.2334700580346716"/>
    <n v="13.066666666666666"/>
    <n v="15.699693888935135"/>
    <n v="0.99919724047745073"/>
    <n v="5.925278384018684E-3"/>
    <x v="2"/>
    <x v="1"/>
    <x v="6"/>
    <x v="1"/>
    <s v="Kohima"/>
    <s v="Nagaland"/>
    <x v="2"/>
    <n v="1"/>
    <n v="13.066666666666666"/>
    <x v="1"/>
    <s v="Pre Covid-19"/>
  </r>
  <r>
    <n v="149"/>
    <s v="SM-1"/>
    <s v="CT-19"/>
    <s v="SKU-11"/>
    <x v="9"/>
    <s v="PRD-13"/>
    <s v="149SM-1CT-19SKU-11STR-27PRD-13"/>
    <n v="129"/>
    <n v="151.82795798775493"/>
    <n v="4.1428571428571432"/>
    <n v="6.9442748343227052"/>
    <n v="0.35663701129401681"/>
    <n v="0.76576322610434333"/>
    <x v="1"/>
    <x v="2"/>
    <x v="5"/>
    <x v="12"/>
    <s v="Bhubaneswar"/>
    <s v="Odisha"/>
    <x v="0"/>
    <n v="129"/>
    <n v="4.1428571428571432"/>
    <x v="0"/>
    <s v="Pre Covid-19"/>
  </r>
  <r>
    <n v="150"/>
    <s v="SM-11"/>
    <s v="CT-14"/>
    <s v="SKU-11"/>
    <x v="3"/>
    <s v="PRD-35"/>
    <s v="150SM-11CT-14SKU-11STR-43PRD-35"/>
    <n v="-111"/>
    <n v="135.95806604805549"/>
    <n v="-5.666666666666667"/>
    <n v="6.4382037633407814"/>
    <n v="0.43542094711010659"/>
    <n v="0.69808329593196927"/>
    <x v="14"/>
    <x v="2"/>
    <x v="3"/>
    <x v="14"/>
    <s v="Mumbai"/>
    <s v="Maharashtra"/>
    <x v="4"/>
    <n v="0"/>
    <n v="0"/>
    <x v="2"/>
    <s v="Post Covid-19"/>
  </r>
  <r>
    <n v="151"/>
    <s v="SM-13"/>
    <s v="CT-10"/>
    <s v="SKU-25"/>
    <x v="47"/>
    <s v="PRD-1"/>
    <s v="151SM-13CT-10SKU-25STR-13PRD-1"/>
    <n v="58"/>
    <n v="115.18939010999918"/>
    <n v="1.75"/>
    <n v="1.8649208231235466"/>
    <n v="0.76048945577316274"/>
    <n v="0.88012690990876341"/>
    <x v="11"/>
    <x v="2"/>
    <x v="5"/>
    <x v="0"/>
    <s v="Ranchi"/>
    <s v="Jharkhand"/>
    <x v="0"/>
    <n v="58"/>
    <n v="1.75"/>
    <x v="0"/>
    <s v="Pre Covid-19"/>
  </r>
  <r>
    <n v="152"/>
    <s v="SM-12"/>
    <s v="CT-1"/>
    <s v="SKU-14"/>
    <x v="9"/>
    <s v="PRD-34"/>
    <s v="152SM-12CT-1SKU-14STR-27PRD-34"/>
    <n v="131"/>
    <n v="210.83310938707697"/>
    <n v="1.25"/>
    <n v="1.8526400569435464"/>
    <n v="0.34669842117085026"/>
    <n v="0.94605597803908204"/>
    <x v="13"/>
    <x v="0"/>
    <x v="5"/>
    <x v="32"/>
    <s v="Amaravati"/>
    <s v="Andhra Pradesh"/>
    <x v="1"/>
    <n v="131"/>
    <n v="1.25"/>
    <x v="2"/>
    <s v="Post Covid-19"/>
  </r>
  <r>
    <n v="153"/>
    <s v="SM-1"/>
    <s v="CT-10"/>
    <s v="SKU-20"/>
    <x v="15"/>
    <s v="PRD-18"/>
    <s v="153SM-1CT-10SKU-20STR-25PRD-18"/>
    <n v="52"/>
    <n v="103.44215754113361"/>
    <n v="8.4705882352941178"/>
    <n v="16.007624418463998"/>
    <n v="0.78086073513519005"/>
    <n v="0.28040037889500657"/>
    <x v="1"/>
    <x v="0"/>
    <x v="2"/>
    <x v="4"/>
    <s v="Ranchi"/>
    <s v="Jharkhand"/>
    <x v="0"/>
    <n v="52"/>
    <n v="8.4705882352941178"/>
    <x v="1"/>
    <s v="Pre Covid-19"/>
  </r>
  <r>
    <n v="154"/>
    <s v="SM-12"/>
    <s v="CT-5"/>
    <s v="SKU-28"/>
    <x v="8"/>
    <s v="PRD-22"/>
    <s v="154SM-12CT-5SKU-28STR-48PRD-22"/>
    <n v="118"/>
    <n v="130.44821884529711"/>
    <n v="9.1666666666666661"/>
    <n v="16.909389881407616"/>
    <n v="0.40126977095504346"/>
    <n v="0.16450365966379887"/>
    <x v="13"/>
    <x v="1"/>
    <x v="5"/>
    <x v="17"/>
    <s v="Naya Raipur"/>
    <s v="Chhattisgarh"/>
    <x v="3"/>
    <n v="118"/>
    <n v="9.1666666666666661"/>
    <x v="2"/>
    <s v="Pre Covid-19"/>
  </r>
  <r>
    <n v="155"/>
    <s v="SM-9"/>
    <s v="CT-11"/>
    <s v="SKU-19"/>
    <x v="14"/>
    <s v="PRD-19"/>
    <s v="155SM-9CT-11SKU-19STR-50PRD-19"/>
    <n v="57"/>
    <n v="64.814680115098014"/>
    <n v="0.36363636363636365"/>
    <n v="0.6494943434533117"/>
    <n v="0.76148447114596896"/>
    <n v="0.98498665516244133"/>
    <x v="12"/>
    <x v="2"/>
    <x v="3"/>
    <x v="18"/>
    <s v="Bengaluru (formerly Bangalore)"/>
    <s v="Karnataka"/>
    <x v="1"/>
    <n v="57"/>
    <n v="0.36363636363636365"/>
    <x v="1"/>
    <s v="Pre Covid-19"/>
  </r>
  <r>
    <n v="156"/>
    <s v="SM-13"/>
    <s v="CT-6"/>
    <s v="SKU-18"/>
    <x v="30"/>
    <s v="PRD-1"/>
    <s v="156SM-13CT-6SKU-18STR-28PRD-1"/>
    <n v="24"/>
    <n v="36.983780824861682"/>
    <n v="2.8235294117647061"/>
    <n v="3.1557941410924419"/>
    <n v="0.90442436004699267"/>
    <n v="0.81097287393452544"/>
    <x v="11"/>
    <x v="2"/>
    <x v="0"/>
    <x v="0"/>
    <s v="Panaji"/>
    <s v="Goa"/>
    <x v="4"/>
    <n v="24"/>
    <n v="2.8235294117647061"/>
    <x v="0"/>
    <s v="Pre Covid-19"/>
  </r>
  <r>
    <n v="157"/>
    <s v="SM-13"/>
    <s v="CT-3"/>
    <s v="SKU-26"/>
    <x v="44"/>
    <s v="PRD-17"/>
    <s v="157SM-13CT-3SKU-26STR-6PRD-17"/>
    <n v="140"/>
    <n v="254.02516361069564"/>
    <n v="3.2666666666666666"/>
    <n v="3.8577590391647258"/>
    <n v="0.32555591427825303"/>
    <n v="0.81051135652006334"/>
    <x v="11"/>
    <x v="2"/>
    <x v="5"/>
    <x v="30"/>
    <s v="Dispur"/>
    <s v="Assam"/>
    <x v="2"/>
    <n v="140"/>
    <n v="3.2666666666666666"/>
    <x v="3"/>
    <s v="Pre Covid-19"/>
  </r>
  <r>
    <n v="158"/>
    <s v="SM-15"/>
    <s v="CT-6"/>
    <s v="SKU-27"/>
    <x v="4"/>
    <s v="PRD-27"/>
    <s v="158SM-15CT-6SKU-27STR-33PRD-27"/>
    <n v="109"/>
    <n v="207.8271550270515"/>
    <n v="16.166666666666668"/>
    <n v="24.057276347604862"/>
    <n v="0.44365716817278011"/>
    <n v="2.8745235871880825E-2"/>
    <x v="8"/>
    <x v="2"/>
    <x v="4"/>
    <x v="25"/>
    <s v="Panaji"/>
    <s v="Goa"/>
    <x v="4"/>
    <n v="109"/>
    <n v="16.166666666666668"/>
    <x v="3"/>
    <s v="Post Covid-19"/>
  </r>
  <r>
    <n v="159"/>
    <s v="SM-19"/>
    <s v="CT-10"/>
    <s v="SKU-10"/>
    <x v="14"/>
    <s v="PRD-32"/>
    <s v="159SM-19CT-10SKU-10STR-50PRD-32"/>
    <n v="72"/>
    <n v="112.59116478128603"/>
    <n v="11.727272727272727"/>
    <n v="13.722350021487792"/>
    <n v="0.65073219152146078"/>
    <n v="0.34211560881863712"/>
    <x v="10"/>
    <x v="0"/>
    <x v="3"/>
    <x v="15"/>
    <s v="Ranchi"/>
    <s v="Jharkhand"/>
    <x v="0"/>
    <n v="72"/>
    <n v="11.727272727272727"/>
    <x v="1"/>
    <s v="Post Covid-19"/>
  </r>
  <r>
    <n v="160"/>
    <s v="SM-18"/>
    <s v="CT-12"/>
    <s v="SKU-16"/>
    <x v="23"/>
    <s v="PRD-24"/>
    <s v="160SM-18CT-12SKU-16STR-22PRD-24"/>
    <n v="-23"/>
    <n v="43.837200417171658"/>
    <n v="-6.384615384615385"/>
    <n v="11.400004454297555"/>
    <n v="0.91271378601448161"/>
    <n v="0.58922041944075687"/>
    <x v="3"/>
    <x v="0"/>
    <x v="3"/>
    <x v="9"/>
    <s v="Thiruvananthapuram"/>
    <s v="Kerala"/>
    <x v="1"/>
    <n v="0"/>
    <n v="0"/>
    <x v="0"/>
    <s v="Pre Covid-19"/>
  </r>
  <r>
    <n v="161"/>
    <s v="SM-15"/>
    <s v="CT-17"/>
    <s v="SKU-11"/>
    <x v="48"/>
    <s v="PRD-7"/>
    <s v="161SM-15CT-17SKU-11STR-4PRD-7"/>
    <n v="110"/>
    <n v="217.0391825286132"/>
    <n v="7.0769230769230766"/>
    <n v="9.8114025175036854"/>
    <n v="0.44155672211805419"/>
    <n v="0.52684590376397811"/>
    <x v="8"/>
    <x v="2"/>
    <x v="2"/>
    <x v="1"/>
    <s v="Aizawl"/>
    <s v="Mizoram"/>
    <x v="2"/>
    <n v="110"/>
    <n v="7.0769230769230766"/>
    <x v="1"/>
    <s v="Pre Covid-19"/>
  </r>
  <r>
    <n v="162"/>
    <s v="SM-7"/>
    <s v="CT-10"/>
    <s v="SKU-27"/>
    <x v="1"/>
    <s v="PRD-7"/>
    <s v="162SM-7CT-10SKU-27STR-30PRD-7"/>
    <n v="39"/>
    <n v="66.505191619493544"/>
    <n v="1.95"/>
    <n v="2.1646816451146633"/>
    <n v="0.83101121671169043"/>
    <n v="0.85339209376660918"/>
    <x v="9"/>
    <x v="2"/>
    <x v="1"/>
    <x v="1"/>
    <s v="Ranchi"/>
    <s v="Jharkhand"/>
    <x v="0"/>
    <n v="39"/>
    <n v="1.95"/>
    <x v="1"/>
    <s v="Pre Covid-19"/>
  </r>
  <r>
    <n v="163"/>
    <s v="SM-3"/>
    <s v="CT-18"/>
    <s v="SKU-27"/>
    <x v="39"/>
    <s v="PRD-6"/>
    <s v="163SM-3CT-18SKU-27STR-21PRD-6"/>
    <n v="60"/>
    <n v="67.664555415172799"/>
    <n v="6.5789473684210522"/>
    <n v="12.157310756365964"/>
    <n v="0.72847174623558397"/>
    <n v="0.37411118139503818"/>
    <x v="19"/>
    <x v="2"/>
    <x v="0"/>
    <x v="5"/>
    <s v="Kohima"/>
    <s v="Nagaland"/>
    <x v="2"/>
    <n v="60"/>
    <n v="6.5789473684210522"/>
    <x v="1"/>
    <s v="Pre Covid-19"/>
  </r>
  <r>
    <n v="164"/>
    <s v="SM-12"/>
    <s v="CT-14"/>
    <s v="SKU-17"/>
    <x v="23"/>
    <s v="PRD-14"/>
    <s v="164SM-12CT-14SKU-17STR-22PRD-14"/>
    <n v="153"/>
    <n v="211.53438647060096"/>
    <n v="9.2631578947368425"/>
    <n v="10.152145150020026"/>
    <n v="0.26352856152255666"/>
    <n v="0.12223579058190959"/>
    <x v="13"/>
    <x v="1"/>
    <x v="3"/>
    <x v="24"/>
    <s v="Mumbai"/>
    <s v="Maharashtra"/>
    <x v="4"/>
    <n v="153"/>
    <n v="9.2631578947368425"/>
    <x v="0"/>
    <s v="Pre Covid-19"/>
  </r>
  <r>
    <n v="165"/>
    <s v="SM-10"/>
    <s v="CT-20"/>
    <s v="SKU-11"/>
    <x v="42"/>
    <s v="PRD-13"/>
    <s v="165SM-10CT-20SKU-11STR-31PRD-13"/>
    <n v="87"/>
    <n v="92.355622633713793"/>
    <n v="0.2"/>
    <n v="0.35013427740085301"/>
    <n v="0.57381509397570807"/>
    <n v="0.99424882999596076"/>
    <x v="7"/>
    <x v="2"/>
    <x v="6"/>
    <x v="12"/>
    <s v="Chandigarh"/>
    <s v="Punjab"/>
    <x v="2"/>
    <n v="87"/>
    <n v="0.2"/>
    <x v="0"/>
    <s v="Pre Covid-19"/>
  </r>
  <r>
    <n v="166"/>
    <s v="SM-6"/>
    <s v="CT-18"/>
    <s v="SKU-27"/>
    <x v="31"/>
    <s v="PRD-17"/>
    <s v="166SM-6CT-18SKU-27STR-1PRD-17"/>
    <n v="99"/>
    <n v="116.43886420383863"/>
    <n v="9"/>
    <n v="10.053477586070779"/>
    <n v="0.50254344043659072"/>
    <n v="0.35151175008846447"/>
    <x v="18"/>
    <x v="2"/>
    <x v="3"/>
    <x v="30"/>
    <s v="Kohima"/>
    <s v="Nagaland"/>
    <x v="2"/>
    <n v="99"/>
    <n v="9"/>
    <x v="3"/>
    <s v="Pre Covid-19"/>
  </r>
  <r>
    <n v="167"/>
    <s v="SM-3"/>
    <s v="CT-17"/>
    <s v="SKU-17"/>
    <x v="40"/>
    <s v="PRD-30"/>
    <s v="167SM-3CT-17SKU-17STR-36PRD-30"/>
    <n v="96"/>
    <n v="136.3176807567188"/>
    <n v="4.333333333333333"/>
    <n v="5.6052427896092247"/>
    <n v="0.52269746914460546"/>
    <n v="0.78607538392968601"/>
    <x v="19"/>
    <x v="1"/>
    <x v="3"/>
    <x v="28"/>
    <s v="Aizawl"/>
    <s v="Mizoram"/>
    <x v="2"/>
    <n v="96"/>
    <n v="4.333333333333333"/>
    <x v="1"/>
    <s v="Post Covid-19"/>
  </r>
  <r>
    <n v="168"/>
    <s v="SM-11"/>
    <s v="CT-21"/>
    <s v="SKU-27"/>
    <x v="27"/>
    <s v="PRD-9"/>
    <s v="168SM-11CT-21SKU-27STR-17PRD-9"/>
    <n v="33"/>
    <n v="62.096825650485663"/>
    <n v="5.7"/>
    <n v="8.4003898424442571"/>
    <n v="0.86567030021707492"/>
    <n v="0.76874392520296653"/>
    <x v="14"/>
    <x v="2"/>
    <x v="6"/>
    <x v="11"/>
    <s v="Jaipur"/>
    <s v="Rajasthan"/>
    <x v="2"/>
    <n v="33"/>
    <n v="5.7"/>
    <x v="2"/>
    <s v="Pre Covid-19"/>
  </r>
  <r>
    <n v="169"/>
    <s v="SM-18"/>
    <s v="CT-14"/>
    <s v="SKU-15"/>
    <x v="18"/>
    <s v="PRD-5"/>
    <s v="169SM-18CT-14SKU-15STR-7PRD-5"/>
    <n v="70"/>
    <n v="111.35440936682269"/>
    <n v="0.27777777777777779"/>
    <n v="0.4370782610684123"/>
    <n v="0.65256774816557783"/>
    <n v="0.98462253003701972"/>
    <x v="3"/>
    <x v="1"/>
    <x v="0"/>
    <x v="21"/>
    <s v="Mumbai"/>
    <s v="Maharashtra"/>
    <x v="4"/>
    <n v="70"/>
    <n v="0.27777777777777779"/>
    <x v="3"/>
    <s v="Pre Covid-19"/>
  </r>
  <r>
    <n v="170"/>
    <s v="SM-11"/>
    <s v="CT-1"/>
    <s v="SKU-23"/>
    <x v="26"/>
    <s v="PRD-27"/>
    <s v="170SM-11CT-1SKU-23STR-24PRD-27"/>
    <n v="-28"/>
    <n v="45.817607476768302"/>
    <n v="-8.1"/>
    <n v="9.9491631586925884"/>
    <n v="0.88718384918912852"/>
    <n v="0.59930755241653721"/>
    <x v="14"/>
    <x v="0"/>
    <x v="6"/>
    <x v="25"/>
    <s v="Amaravati"/>
    <s v="Andhra Pradesh"/>
    <x v="1"/>
    <n v="0"/>
    <n v="0"/>
    <x v="3"/>
    <s v="Post Covid-19"/>
  </r>
  <r>
    <n v="171"/>
    <s v="SM-15"/>
    <s v="CT-23"/>
    <s v="SKU-25"/>
    <x v="39"/>
    <s v="PRD-3"/>
    <s v="171SM-15CT-23SKU-25STR-21PRD-3"/>
    <n v="68"/>
    <n v="119.40973946686037"/>
    <n v="3.8947368421052633"/>
    <n v="5.5773121462703106"/>
    <n v="0.66713565987825407"/>
    <n v="0.6329244294266041"/>
    <x v="8"/>
    <x v="2"/>
    <x v="0"/>
    <x v="29"/>
    <s v="Chennai"/>
    <s v="Tamil Nadu"/>
    <x v="1"/>
    <n v="68"/>
    <n v="3.8947368421052633"/>
    <x v="3"/>
    <s v="Pre Covid-19"/>
  </r>
  <r>
    <n v="172"/>
    <s v="SM-4"/>
    <s v="CT-18"/>
    <s v="SKU-15"/>
    <x v="26"/>
    <s v="PRD-8"/>
    <s v="172SM-4CT-18SKU-15STR-24PRD-8"/>
    <n v="171"/>
    <n v="255.77749996719905"/>
    <n v="2.75"/>
    <n v="3.5863220693508282"/>
    <n v="0.16609250468283709"/>
    <n v="0.77313440845076309"/>
    <x v="2"/>
    <x v="1"/>
    <x v="6"/>
    <x v="7"/>
    <s v="Kohima"/>
    <s v="Nagaland"/>
    <x v="2"/>
    <n v="171"/>
    <n v="2.75"/>
    <x v="1"/>
    <s v="Pre Covid-19"/>
  </r>
  <r>
    <n v="173"/>
    <s v="SM-9"/>
    <s v="CT-2"/>
    <s v="SKU-10"/>
    <x v="25"/>
    <s v="PRD-14"/>
    <s v="173SM-9CT-2SKU-10STR-44PRD-14"/>
    <n v="8"/>
    <n v="13.084303559222144"/>
    <n v="2.1578947368421053"/>
    <n v="3.818340470066"/>
    <n v="0.95770752559621453"/>
    <n v="0.85232686985989414"/>
    <x v="12"/>
    <x v="0"/>
    <x v="1"/>
    <x v="24"/>
    <s v="Itanagar"/>
    <s v="Arunachal Pradesh"/>
    <x v="2"/>
    <n v="8"/>
    <n v="2.1578947368421053"/>
    <x v="0"/>
    <s v="Pre Covid-19"/>
  </r>
  <r>
    <n v="174"/>
    <s v="SM-12"/>
    <s v="CT-15"/>
    <s v="SKU-23"/>
    <x v="13"/>
    <s v="PRD-15"/>
    <s v="174SM-12CT-15SKU-23STR-29PRD-15"/>
    <n v="21"/>
    <n v="21.952618696828704"/>
    <n v="1.4"/>
    <n v="2.5169783467136027"/>
    <n v="0.92063794550533173"/>
    <n v="0.90162364294881137"/>
    <x v="13"/>
    <x v="0"/>
    <x v="3"/>
    <x v="35"/>
    <s v="Imphal"/>
    <s v="Manipur"/>
    <x v="2"/>
    <n v="21"/>
    <n v="1.4"/>
    <x v="3"/>
    <s v="Pre Covid-19"/>
  </r>
  <r>
    <n v="175"/>
    <s v="SM-4"/>
    <s v="CT-24"/>
    <s v="SKU-24"/>
    <x v="49"/>
    <s v="PRD-11"/>
    <s v="175SM-4CT-24SKU-24STR-35PRD-11"/>
    <n v="139"/>
    <n v="222.64006449058834"/>
    <n v="1.875"/>
    <n v="2.8356384101779213"/>
    <n v="0.32793596115966428"/>
    <n v="0.89796058999111472"/>
    <x v="2"/>
    <x v="1"/>
    <x v="0"/>
    <x v="2"/>
    <s v="Hyderabad"/>
    <s v="Telangana"/>
    <x v="1"/>
    <n v="139"/>
    <n v="1.875"/>
    <x v="2"/>
    <s v="Pre Covid-19"/>
  </r>
  <r>
    <n v="176"/>
    <s v="SM-15"/>
    <s v="CT-6"/>
    <s v="SKU-13"/>
    <x v="39"/>
    <s v="PRD-2"/>
    <s v="176SM-15CT-6SKU-13STR-21PRD-2"/>
    <n v="166"/>
    <n v="169.95649699384316"/>
    <n v="5.583333333333333"/>
    <n v="8.7751999879171549"/>
    <n v="0.19423131959973916"/>
    <n v="0.6992173255134505"/>
    <x v="8"/>
    <x v="1"/>
    <x v="0"/>
    <x v="13"/>
    <s v="Panaji"/>
    <s v="Goa"/>
    <x v="4"/>
    <n v="166"/>
    <n v="5.583333333333333"/>
    <x v="0"/>
    <s v="Pre Covid-19"/>
  </r>
  <r>
    <n v="177"/>
    <s v="SM-12"/>
    <s v="CT-19"/>
    <s v="SKU-10"/>
    <x v="22"/>
    <s v="PRD-15"/>
    <s v="177SM-12CT-19SKU-10STR-16PRD-15"/>
    <n v="26"/>
    <n v="44.644360131197828"/>
    <n v="0.55000000000000004"/>
    <n v="0.90596319712083828"/>
    <n v="0.90270750172293091"/>
    <n v="0.96661917793669316"/>
    <x v="13"/>
    <x v="0"/>
    <x v="1"/>
    <x v="35"/>
    <s v="Bhubaneswar"/>
    <s v="Odisha"/>
    <x v="0"/>
    <n v="26"/>
    <n v="0.55000000000000004"/>
    <x v="3"/>
    <s v="Pre Covid-19"/>
  </r>
  <r>
    <n v="178"/>
    <s v="SM-20"/>
    <s v="CT-13"/>
    <s v="SKU-10"/>
    <x v="43"/>
    <s v="PRD-28"/>
    <s v="178SM-20CT-13SKU-10STR-14PRD-28"/>
    <n v="137"/>
    <n v="204.3255157686674"/>
    <n v="4.0769230769230766"/>
    <n v="5.1530814967002385"/>
    <n v="0.33371818220295713"/>
    <n v="0.7858441877364909"/>
    <x v="17"/>
    <x v="0"/>
    <x v="0"/>
    <x v="20"/>
    <s v="Bhopal"/>
    <s v="Madhya Pradesh"/>
    <x v="3"/>
    <n v="137"/>
    <n v="4.0769230769230766"/>
    <x v="3"/>
    <s v="Post Covid-19"/>
  </r>
  <r>
    <n v="179"/>
    <s v="SM-11"/>
    <s v="CT-20"/>
    <s v="SKU-17"/>
    <x v="12"/>
    <s v="PRD-21"/>
    <s v="179SM-11CT-20SKU-17STR-20PRD-21"/>
    <n v="79"/>
    <n v="156.57298027551866"/>
    <n v="10"/>
    <n v="18.09492849851534"/>
    <n v="0.61610182191936436"/>
    <n v="0.34122740997417755"/>
    <x v="14"/>
    <x v="1"/>
    <x v="5"/>
    <x v="22"/>
    <s v="Chandigarh"/>
    <s v="Punjab"/>
    <x v="2"/>
    <n v="79"/>
    <n v="10"/>
    <x v="2"/>
    <s v="Pre Covid-19"/>
  </r>
  <r>
    <n v="180"/>
    <s v="SM-3"/>
    <s v="CT-1"/>
    <s v="SKU-20"/>
    <x v="8"/>
    <s v="PRD-30"/>
    <s v="180SM-3CT-1SKU-20STR-48PRD-30"/>
    <n v="-196"/>
    <n v="226.60253497542192"/>
    <n v="-11.75"/>
    <n v="22.27382033130111"/>
    <n v="1.8247257603576039E-2"/>
    <n v="0.30011455099244144"/>
    <x v="19"/>
    <x v="0"/>
    <x v="5"/>
    <x v="28"/>
    <s v="Amaravati"/>
    <s v="Andhra Pradesh"/>
    <x v="1"/>
    <n v="0"/>
    <n v="0"/>
    <x v="1"/>
    <s v="Post Covid-19"/>
  </r>
  <r>
    <n v="181"/>
    <s v="SM-5"/>
    <s v="CT-16"/>
    <s v="SKU-29"/>
    <x v="40"/>
    <s v="PRD-22"/>
    <s v="181SM-5CT-16SKU-29STR-36PRD-22"/>
    <n v="40"/>
    <n v="57.304591542989236"/>
    <n v="16.100000000000001"/>
    <n v="30.794844076514266"/>
    <n v="0.82446121020728202"/>
    <n v="0.19181053117319113"/>
    <x v="15"/>
    <x v="1"/>
    <x v="3"/>
    <x v="17"/>
    <s v="Shillong"/>
    <s v="Meghalaya"/>
    <x v="2"/>
    <n v="40"/>
    <n v="16.100000000000001"/>
    <x v="2"/>
    <s v="Pre Covid-19"/>
  </r>
  <r>
    <n v="182"/>
    <s v="SM-20"/>
    <s v="CT-15"/>
    <s v="SKU-13"/>
    <x v="7"/>
    <s v="PRD-2"/>
    <s v="182SM-20CT-15SKU-13STR-5PRD-2"/>
    <n v="187"/>
    <n v="314.2712215743411"/>
    <n v="1.7"/>
    <n v="3.2369823067394776"/>
    <n v="8.2667534574992207E-2"/>
    <n v="0.88019233921085482"/>
    <x v="17"/>
    <x v="1"/>
    <x v="4"/>
    <x v="13"/>
    <s v="Imphal"/>
    <s v="Manipur"/>
    <x v="2"/>
    <n v="187"/>
    <n v="1.7"/>
    <x v="0"/>
    <s v="Pre Covid-19"/>
  </r>
  <r>
    <n v="183"/>
    <s v="SM-10"/>
    <s v="CT-6"/>
    <s v="SKU-15"/>
    <x v="45"/>
    <s v="PRD-35"/>
    <s v="183SM-10CT-6SKU-15STR-18PRD-35"/>
    <n v="162"/>
    <n v="301.14010808003775"/>
    <n v="1.1000000000000001"/>
    <n v="1.5432850224282422"/>
    <n v="0.2005084408456721"/>
    <n v="0.93169141244243392"/>
    <x v="7"/>
    <x v="1"/>
    <x v="2"/>
    <x v="14"/>
    <s v="Panaji"/>
    <s v="Goa"/>
    <x v="4"/>
    <n v="162"/>
    <n v="1.1000000000000001"/>
    <x v="2"/>
    <s v="Post Covid-19"/>
  </r>
  <r>
    <n v="184"/>
    <s v="SM-3"/>
    <s v="CT-7"/>
    <s v="SKU-22"/>
    <x v="9"/>
    <s v="PRD-28"/>
    <s v="184SM-3CT-7SKU-22STR-27PRD-28"/>
    <n v="168"/>
    <n v="169.43736679257424"/>
    <n v="5.916666666666667"/>
    <n v="5.9474933562722132"/>
    <n v="0.18483663782678628"/>
    <n v="0.67304189435673556"/>
    <x v="19"/>
    <x v="1"/>
    <x v="5"/>
    <x v="20"/>
    <s v="Gandhinagar"/>
    <s v="Gujarat"/>
    <x v="4"/>
    <n v="168"/>
    <n v="5.916666666666667"/>
    <x v="3"/>
    <s v="Post Covid-19"/>
  </r>
  <r>
    <n v="185"/>
    <s v="SM-2"/>
    <s v="CT-15"/>
    <s v="SKU-23"/>
    <x v="47"/>
    <s v="PRD-5"/>
    <s v="185SM-2CT-15SKU-23STR-13PRD-5"/>
    <n v="49"/>
    <n v="54.050772442044661"/>
    <n v="5.7692307692307692"/>
    <n v="8.6014215631375617"/>
    <n v="0.79495149094679785"/>
    <n v="0.62924357776569484"/>
    <x v="0"/>
    <x v="0"/>
    <x v="5"/>
    <x v="21"/>
    <s v="Imphal"/>
    <s v="Manipur"/>
    <x v="2"/>
    <n v="49"/>
    <n v="5.7692307692307692"/>
    <x v="3"/>
    <s v="Pre Covid-19"/>
  </r>
  <r>
    <n v="186"/>
    <s v="SM-5"/>
    <s v="CT-12"/>
    <s v="SKU-22"/>
    <x v="44"/>
    <s v="PRD-17"/>
    <s v="186SM-5CT-12SKU-22STR-6PRD-17"/>
    <n v="180"/>
    <n v="266.05215061138085"/>
    <n v="7.6923076923076927E-2"/>
    <n v="0.10205006246699877"/>
    <n v="0.13046602881521929"/>
    <n v="0.99651012975935394"/>
    <x v="15"/>
    <x v="1"/>
    <x v="5"/>
    <x v="30"/>
    <s v="Thiruvananthapuram"/>
    <s v="Kerala"/>
    <x v="1"/>
    <n v="180"/>
    <n v="7.6923076923076927E-2"/>
    <x v="3"/>
    <s v="Pre Covid-19"/>
  </r>
  <r>
    <n v="187"/>
    <s v="SM-10"/>
    <s v="CT-23"/>
    <s v="SKU-23"/>
    <x v="20"/>
    <s v="PRD-35"/>
    <s v="187SM-10CT-23SKU-23STR-40PRD-35"/>
    <n v="173"/>
    <n v="220.23464164715281"/>
    <n v="9.384615384615385"/>
    <n v="18.576364428538106"/>
    <n v="0.16018315439108133"/>
    <n v="0.39490981785241963"/>
    <x v="7"/>
    <x v="0"/>
    <x v="4"/>
    <x v="14"/>
    <s v="Chennai"/>
    <s v="Tamil Nadu"/>
    <x v="1"/>
    <n v="173"/>
    <n v="9.384615384615385"/>
    <x v="2"/>
    <s v="Post Covid-19"/>
  </r>
  <r>
    <n v="188"/>
    <s v="SM-13"/>
    <s v="CT-1"/>
    <s v="SKU-19"/>
    <x v="49"/>
    <s v="PRD-13"/>
    <s v="188SM-13CT-1SKU-19STR-35PRD-13"/>
    <n v="123"/>
    <n v="148.685835660442"/>
    <n v="12.866666666666667"/>
    <n v="15.358375261763586"/>
    <n v="0.38447941927507867"/>
    <n v="3.1395520924881404E-2"/>
    <x v="11"/>
    <x v="2"/>
    <x v="0"/>
    <x v="12"/>
    <s v="Amaravati"/>
    <s v="Andhra Pradesh"/>
    <x v="1"/>
    <n v="123"/>
    <n v="12.866666666666667"/>
    <x v="0"/>
    <s v="Pre Covid-19"/>
  </r>
  <r>
    <n v="189"/>
    <s v="SM-16"/>
    <s v="CT-18"/>
    <s v="SKU-30"/>
    <x v="37"/>
    <s v="PRD-16"/>
    <s v="189SM-16CT-18SKU-30STR-11PRD-16"/>
    <n v="117"/>
    <n v="145.95384737177557"/>
    <n v="1.6875"/>
    <n v="2.5606831403889254"/>
    <n v="0.40247676277985878"/>
    <n v="0.90257442273371813"/>
    <x v="4"/>
    <x v="2"/>
    <x v="2"/>
    <x v="19"/>
    <s v="Kohima"/>
    <s v="Nagaland"/>
    <x v="2"/>
    <n v="117"/>
    <n v="1.6875"/>
    <x v="3"/>
    <s v="Pre Covid-19"/>
  </r>
  <r>
    <n v="190"/>
    <s v="SM-13"/>
    <s v="CT-10"/>
    <s v="SKU-10"/>
    <x v="30"/>
    <s v="PRD-36"/>
    <s v="190SM-13CT-10SKU-10STR-28PRD-36"/>
    <n v="-62"/>
    <n v="70.242783362889995"/>
    <n v="-6.7058823529411766"/>
    <n v="7.8073351919545937"/>
    <n v="0.71127872038116813"/>
    <n v="0.42562246812607507"/>
    <x v="11"/>
    <x v="0"/>
    <x v="0"/>
    <x v="6"/>
    <s v="Ranchi"/>
    <s v="Jharkhand"/>
    <x v="0"/>
    <n v="0"/>
    <n v="0"/>
    <x v="0"/>
    <s v="Post Covid-19"/>
  </r>
  <r>
    <n v="191"/>
    <s v="SM-4"/>
    <s v="CT-1"/>
    <s v="SKU-13"/>
    <x v="7"/>
    <s v="PRD-26"/>
    <s v="191SM-4CT-1SKU-13STR-5PRD-26"/>
    <n v="179"/>
    <n v="203.61675528414952"/>
    <n v="5.882352941176471"/>
    <n v="6.4147684874294715"/>
    <n v="0.13104711685193016"/>
    <n v="0.51239811979486705"/>
    <x v="2"/>
    <x v="1"/>
    <x v="4"/>
    <x v="27"/>
    <s v="Amaravati"/>
    <s v="Andhra Pradesh"/>
    <x v="1"/>
    <n v="179"/>
    <n v="5.882352941176471"/>
    <x v="0"/>
    <s v="Pre Covid-19"/>
  </r>
  <r>
    <n v="192"/>
    <s v="SM-4"/>
    <s v="CT-21"/>
    <s v="SKU-27"/>
    <x v="43"/>
    <s v="PRD-17"/>
    <s v="192SM-4CT-21SKU-27STR-14PRD-17"/>
    <n v="121"/>
    <n v="129.97091132287474"/>
    <n v="1.0555555555555556"/>
    <n v="1.8819931021157341"/>
    <n v="0.38776480340148622"/>
    <n v="0.94368147537297564"/>
    <x v="2"/>
    <x v="2"/>
    <x v="0"/>
    <x v="30"/>
    <s v="Jaipur"/>
    <s v="Rajasthan"/>
    <x v="2"/>
    <n v="121"/>
    <n v="1.0555555555555556"/>
    <x v="3"/>
    <s v="Pre Covid-19"/>
  </r>
  <r>
    <n v="193"/>
    <s v="SM-9"/>
    <s v="CT-18"/>
    <s v="SKU-26"/>
    <x v="15"/>
    <s v="PRD-26"/>
    <s v="193SM-9CT-18SKU-26STR-25PRD-26"/>
    <n v="108"/>
    <n v="181.54534897016254"/>
    <n v="2.15"/>
    <n v="2.9650066984712797"/>
    <n v="0.4466049400686819"/>
    <n v="0.8475596206466407"/>
    <x v="12"/>
    <x v="2"/>
    <x v="2"/>
    <x v="27"/>
    <s v="Kohima"/>
    <s v="Nagaland"/>
    <x v="2"/>
    <n v="108"/>
    <n v="2.15"/>
    <x v="0"/>
    <s v="Pre Covid-19"/>
  </r>
  <r>
    <n v="194"/>
    <s v="SM-12"/>
    <s v="CT-25"/>
    <s v="SKU-26"/>
    <x v="12"/>
    <s v="PRD-25"/>
    <s v="194SM-12CT-25SKU-26STR-20PRD-25"/>
    <n v="47"/>
    <n v="78.589435875926867"/>
    <n v="10.461538461538462"/>
    <n v="20.38617476679714"/>
    <n v="0.79674254115360366"/>
    <n v="0.31954113717605548"/>
    <x v="13"/>
    <x v="2"/>
    <x v="5"/>
    <x v="33"/>
    <s v="Kolkata"/>
    <s v="West Bengal"/>
    <x v="0"/>
    <n v="47"/>
    <n v="10.461538461538462"/>
    <x v="0"/>
    <s v="Pre Covid-19"/>
  </r>
  <r>
    <n v="195"/>
    <s v="SM-13"/>
    <s v="CT-7"/>
    <s v="SKU-25"/>
    <x v="3"/>
    <s v="PRD-34"/>
    <s v="195SM-13CT-7SKU-25STR-43PRD-34"/>
    <n v="11"/>
    <n v="13.672866329960058"/>
    <n v="9.5882352941176467"/>
    <n v="10.837912720526225"/>
    <n v="0.94885321036616976"/>
    <n v="0.18800362279198357"/>
    <x v="11"/>
    <x v="2"/>
    <x v="3"/>
    <x v="32"/>
    <s v="Gandhinagar"/>
    <s v="Gujarat"/>
    <x v="4"/>
    <n v="11"/>
    <n v="9.5882352941176467"/>
    <x v="2"/>
    <s v="Post Covid-19"/>
  </r>
  <r>
    <n v="196"/>
    <s v="SM-1"/>
    <s v="CT-17"/>
    <s v="SKU-16"/>
    <x v="7"/>
    <s v="PRD-15"/>
    <s v="196SM-1CT-17SKU-16STR-5PRD-15"/>
    <n v="55"/>
    <n v="98.327793989889443"/>
    <n v="7.615384615384615"/>
    <n v="8.3317079810846479"/>
    <n v="0.76719879575240857"/>
    <n v="0.51373251696344713"/>
    <x v="1"/>
    <x v="0"/>
    <x v="4"/>
    <x v="35"/>
    <s v="Aizawl"/>
    <s v="Mizoram"/>
    <x v="2"/>
    <n v="55"/>
    <n v="7.615384615384615"/>
    <x v="3"/>
    <s v="Pre Covid-19"/>
  </r>
  <r>
    <n v="197"/>
    <s v="SM-20"/>
    <s v="CT-21"/>
    <s v="SKU-18"/>
    <x v="40"/>
    <s v="PRD-31"/>
    <s v="197SM-20CT-21SKU-18STR-36PRD-31"/>
    <n v="13"/>
    <n v="20.280833268989213"/>
    <n v="9.8000000000000007"/>
    <n v="14.252093964988761"/>
    <n v="0.94195415858698162"/>
    <n v="0.25957289705455777"/>
    <x v="17"/>
    <x v="2"/>
    <x v="3"/>
    <x v="23"/>
    <s v="Jaipur"/>
    <s v="Rajasthan"/>
    <x v="2"/>
    <n v="13"/>
    <n v="9.8000000000000007"/>
    <x v="1"/>
    <s v="Post Covid-19"/>
  </r>
  <r>
    <n v="198"/>
    <s v="SM-15"/>
    <s v="CT-3"/>
    <s v="SKU-30"/>
    <x v="7"/>
    <s v="PRD-5"/>
    <s v="198SM-15CT-3SKU-30STR-5PRD-5"/>
    <n v="147"/>
    <n v="172.20359989538309"/>
    <n v="2.5555555555555554"/>
    <n v="3.1251026597753038"/>
    <n v="0.28434151957218001"/>
    <n v="0.82285494797946201"/>
    <x v="8"/>
    <x v="2"/>
    <x v="4"/>
    <x v="21"/>
    <s v="Dispur"/>
    <s v="Assam"/>
    <x v="2"/>
    <n v="147"/>
    <n v="2.5555555555555554"/>
    <x v="3"/>
    <s v="Pre Covid-19"/>
  </r>
  <r>
    <n v="199"/>
    <s v="SM-4"/>
    <s v="CT-2"/>
    <s v="SKU-25"/>
    <x v="42"/>
    <s v="PRD-5"/>
    <s v="199SM-4CT-2SKU-25STR-31PRD-5"/>
    <n v="88"/>
    <n v="140.41506267486818"/>
    <n v="9.2727272727272734"/>
    <n v="12.708734427305565"/>
    <n v="0.56824548471620195"/>
    <n v="0.50422675671529804"/>
    <x v="2"/>
    <x v="2"/>
    <x v="6"/>
    <x v="21"/>
    <s v="Itanagar"/>
    <s v="Arunachal Pradesh"/>
    <x v="2"/>
    <n v="88"/>
    <n v="9.2727272727272734"/>
    <x v="3"/>
    <s v="Pre Covid-19"/>
  </r>
  <r>
    <n v="200"/>
    <s v="SM-13"/>
    <s v="CT-1"/>
    <s v="SKU-29"/>
    <x v="33"/>
    <s v="PRD-24"/>
    <s v="200SM-13CT-1SKU-29STR-9PRD-24"/>
    <n v="-101"/>
    <n v="125.05833731242382"/>
    <n v="-8.3529411764705888"/>
    <n v="8.6652213440032853"/>
    <n v="0.48875205762189322"/>
    <n v="0.29294381425638871"/>
    <x v="11"/>
    <x v="1"/>
    <x v="1"/>
    <x v="9"/>
    <s v="Amaravati"/>
    <s v="Andhra Pradesh"/>
    <x v="1"/>
    <n v="0"/>
    <n v="0"/>
    <x v="0"/>
    <s v="Pre Covid-19"/>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
  <r>
    <n v="1"/>
    <s v="SM-9"/>
    <s v="CT-23"/>
    <s v="SKU-28"/>
    <x v="0"/>
    <s v="PRD-12"/>
    <s v="1SM-9CT-23SKU-28STR-38PRD-12"/>
    <n v="102"/>
    <n v="141.28111219651146"/>
    <n v="5.4210526315789478"/>
    <n v="9.3288175479113313"/>
    <n v="0.48418849465126912"/>
    <n v="0.48167440011290341"/>
    <x v="0"/>
    <x v="0"/>
    <x v="0"/>
    <x v="0"/>
    <s v="Chennai"/>
    <s v="Tamil Nadu"/>
    <x v="0"/>
    <n v="102"/>
    <n v="5.4210526315789478"/>
  </r>
  <r>
    <n v="2"/>
    <s v="SM-1"/>
    <s v="CT-12"/>
    <s v="SKU-29"/>
    <x v="1"/>
    <s v="PRD-7"/>
    <s v="2SM-1CT-12SKU-29STR-30PRD-7"/>
    <n v="141"/>
    <n v="184.56936712753375"/>
    <n v="3.3333333333333335"/>
    <n v="6.133041699223897"/>
    <n v="0.32129586932523257"/>
    <n v="0.73907050630187932"/>
    <x v="1"/>
    <x v="0"/>
    <x v="1"/>
    <x v="1"/>
    <s v="Thiruvananthapuram"/>
    <s v="Kerala"/>
    <x v="0"/>
    <n v="141"/>
    <n v="3.3333333333333335"/>
  </r>
  <r>
    <n v="3"/>
    <s v="SM-4"/>
    <s v="CT-15"/>
    <s v="SKU-29"/>
    <x v="2"/>
    <s v="PRD-11"/>
    <s v="3SM-4CT-15SKU-29STR-39PRD-11"/>
    <n v="170"/>
    <n v="286.63291010870876"/>
    <n v="9.875"/>
    <n v="12.874767025645772"/>
    <n v="0.17245157115015985"/>
    <n v="0.20025210962031903"/>
    <x v="2"/>
    <x v="0"/>
    <x v="2"/>
    <x v="2"/>
    <s v="Imphal"/>
    <s v="Manipur"/>
    <x v="1"/>
    <n v="170"/>
    <n v="9.875"/>
  </r>
  <r>
    <n v="4"/>
    <s v="SM-18"/>
    <s v="CT-13"/>
    <s v="SKU-29"/>
    <x v="3"/>
    <s v="PRD-10"/>
    <s v="4SM-18CT-13SKU-29STR-43PRD-10"/>
    <n v="41"/>
    <n v="42.307566070719403"/>
    <n v="1.8333333333333333"/>
    <n v="3.5571220446483576"/>
    <n v="0.81458205245245063"/>
    <n v="0.88109378221003576"/>
    <x v="3"/>
    <x v="0"/>
    <x v="3"/>
    <x v="3"/>
    <s v="Bhopal"/>
    <s v="Madhya Pradesh"/>
    <x v="2"/>
    <n v="41"/>
    <n v="1.8333333333333333"/>
  </r>
  <r>
    <n v="5"/>
    <s v="SM-16"/>
    <s v="CT-1"/>
    <s v="SKU-27"/>
    <x v="4"/>
    <s v="PRD-18"/>
    <s v="5SM-16CT-1SKU-27STR-33PRD-18"/>
    <n v="104"/>
    <n v="109.14036429985197"/>
    <n v="3.0833333333333335"/>
    <n v="4.2690922361227566"/>
    <n v="0.4758566892739936"/>
    <n v="0.86499226592718803"/>
    <x v="4"/>
    <x v="1"/>
    <x v="4"/>
    <x v="4"/>
    <s v="Amaravati"/>
    <s v="Andhra Pradesh"/>
    <x v="0"/>
    <n v="104"/>
    <n v="3.0833333333333335"/>
  </r>
  <r>
    <n v="6"/>
    <s v="SM-14"/>
    <s v="CT-15"/>
    <s v="SKU-30"/>
    <x v="5"/>
    <s v="PRD-7"/>
    <s v="6SM-14CT-15SKU-30STR-2PRD-7"/>
    <n v="200"/>
    <n v="271.84136270486135"/>
    <n v="10.555555555555555"/>
    <n v="11.253340454091902"/>
    <n v="4.1930750934564553E-3"/>
    <n v="5.0863272519916403E-2"/>
    <x v="5"/>
    <x v="1"/>
    <x v="1"/>
    <x v="1"/>
    <s v="Imphal"/>
    <s v="Manipur"/>
    <x v="1"/>
    <n v="200"/>
    <n v="10.555555555555555"/>
  </r>
  <r>
    <n v="7"/>
    <s v="SM-17"/>
    <s v="CT-10"/>
    <s v="SKU-22"/>
    <x v="6"/>
    <s v="PRD-6"/>
    <s v="7SM-17CT-10SKU-22STR-12PRD-6"/>
    <n v="132"/>
    <n v="231.60180533744347"/>
    <n v="5.2"/>
    <n v="9.3212537910310864"/>
    <n v="0.34314282221173309"/>
    <n v="0.47729527496292823"/>
    <x v="6"/>
    <x v="0"/>
    <x v="4"/>
    <x v="5"/>
    <s v="Ranchi"/>
    <s v="Jharkhand"/>
    <x v="3"/>
    <n v="132"/>
    <n v="5.2"/>
  </r>
  <r>
    <n v="8"/>
    <s v="SM-14"/>
    <s v="CT-22"/>
    <s v="SKU-14"/>
    <x v="7"/>
    <s v="PRD-1"/>
    <s v="8SM-14CT-22SKU-14STR-5PRD-1"/>
    <n v="59"/>
    <n v="99.407952133884862"/>
    <n v="7.55"/>
    <n v="13.662747040647904"/>
    <n v="0.7316241234738643"/>
    <n v="0.2489533303807806"/>
    <x v="5"/>
    <x v="2"/>
    <x v="4"/>
    <x v="6"/>
    <s v="Gangtok"/>
    <s v="Sikkim"/>
    <x v="1"/>
    <n v="59"/>
    <n v="7.55"/>
  </r>
  <r>
    <n v="9"/>
    <s v="SM-16"/>
    <s v="CT-10"/>
    <s v="SKU-26"/>
    <x v="8"/>
    <s v="PRD-36"/>
    <s v="9SM-16CT-10SKU-26STR-48PRD-36"/>
    <n v="89"/>
    <n v="146.57164149607581"/>
    <n v="5.9"/>
    <n v="8.8496490579418872"/>
    <n v="0.56591715321027991"/>
    <n v="0.41305504774262858"/>
    <x v="4"/>
    <x v="1"/>
    <x v="5"/>
    <x v="7"/>
    <s v="Ranchi"/>
    <s v="Jharkhand"/>
    <x v="3"/>
    <n v="89"/>
    <n v="5.9"/>
  </r>
  <r>
    <n v="10"/>
    <s v="SM-10"/>
    <s v="CT-9"/>
    <s v="SKU-26"/>
    <x v="9"/>
    <s v="PRD-10"/>
    <s v="10SM-10CT-9SKU-26STR-27PRD-10"/>
    <n v="-86"/>
    <n v="151.40338616027921"/>
    <n v="-0.5"/>
    <n v="0.77590167536712262"/>
    <n v="0.57392787155544067"/>
    <n v="0.97567223104458967"/>
    <x v="7"/>
    <x v="1"/>
    <x v="5"/>
    <x v="3"/>
    <s v="Shimla"/>
    <s v="Himachal Pradesh"/>
    <x v="1"/>
    <n v="0"/>
    <n v="0"/>
  </r>
  <r>
    <n v="11"/>
    <s v="SM-10"/>
    <s v="CT-23"/>
    <s v="SKU-26"/>
    <x v="10"/>
    <s v="PRD-8"/>
    <s v="11SM-10CT-23SKU-26STR-8PRD-8"/>
    <n v="65"/>
    <n v="83.157079542638797"/>
    <n v="6.8947368421052628"/>
    <n v="12.952902058205968"/>
    <n v="0.68831347746269822"/>
    <n v="0.33544130863262767"/>
    <x v="7"/>
    <x v="1"/>
    <x v="3"/>
    <x v="8"/>
    <s v="Chennai"/>
    <s v="Tamil Nadu"/>
    <x v="0"/>
    <n v="65"/>
    <n v="6.8947368421052628"/>
  </r>
  <r>
    <n v="12"/>
    <s v="SM-15"/>
    <s v="CT-22"/>
    <s v="SKU-28"/>
    <x v="0"/>
    <s v="PRD-23"/>
    <s v="12SM-15CT-22SKU-28STR-38PRD-23"/>
    <n v="175"/>
    <n v="198.80606067560456"/>
    <n v="6.0666666666666664"/>
    <n v="9.0456154813196648"/>
    <n v="0.14631908932878623"/>
    <n v="0.5313351715032022"/>
    <x v="8"/>
    <x v="0"/>
    <x v="0"/>
    <x v="9"/>
    <s v="Gangtok"/>
    <s v="Sikkim"/>
    <x v="1"/>
    <n v="175"/>
    <n v="6.0666666666666664"/>
  </r>
  <r>
    <n v="13"/>
    <s v="SM-16"/>
    <s v="CT-9"/>
    <s v="SKU-21"/>
    <x v="11"/>
    <s v="PRD-24"/>
    <s v="13SM-16CT-9SKU-21STR-20PRD-24"/>
    <n v="37"/>
    <n v="40.338482029947563"/>
    <n v="9.75"/>
    <n v="15.281881417879491"/>
    <n v="0.84405890057370958"/>
    <n v="0.41367894759648627"/>
    <x v="4"/>
    <x v="1"/>
    <x v="5"/>
    <x v="10"/>
    <s v="Shimla"/>
    <s v="Himachal Pradesh"/>
    <x v="1"/>
    <n v="37"/>
    <n v="9.75"/>
  </r>
  <r>
    <n v="14"/>
    <s v="SM-7"/>
    <s v="CT-5"/>
    <s v="SKU-13"/>
    <x v="12"/>
    <s v="PRD-4"/>
    <s v="14SM-7CT-5SKU-13STR-29PRD-4"/>
    <n v="149"/>
    <n v="277.6218885854156"/>
    <n v="9.3125"/>
    <n v="14.051907893680722"/>
    <n v="0.2798057655460443"/>
    <n v="0.25347906171963208"/>
    <x v="9"/>
    <x v="0"/>
    <x v="3"/>
    <x v="11"/>
    <s v="Naya Raipur"/>
    <s v="Chhattisgarh"/>
    <x v="2"/>
    <n v="149"/>
    <n v="9.3125"/>
  </r>
  <r>
    <n v="15"/>
    <s v="SM-14"/>
    <s v="CT-16"/>
    <s v="SKU-26"/>
    <x v="13"/>
    <s v="PRD-36"/>
    <s v="15SM-14CT-16SKU-26STR-50PRD-36"/>
    <n v="146"/>
    <n v="176.79518365397843"/>
    <n v="5.5263157894736841"/>
    <n v="6.3036749040469227"/>
    <n v="0.28504892148174787"/>
    <n v="0.47560295674515329"/>
    <x v="5"/>
    <x v="1"/>
    <x v="3"/>
    <x v="7"/>
    <s v="Shillong"/>
    <s v="Meghalaya"/>
    <x v="1"/>
    <n v="146"/>
    <n v="5.5263157894736841"/>
  </r>
  <r>
    <n v="16"/>
    <s v="SM-19"/>
    <s v="CT-8"/>
    <s v="SKU-18"/>
    <x v="2"/>
    <s v="PRD-4"/>
    <s v="16SM-19CT-8SKU-18STR-39PRD-4"/>
    <n v="127"/>
    <n v="158.69011811192439"/>
    <n v="4.5"/>
    <n v="7.1711104770457528"/>
    <n v="0.36041925054526303"/>
    <n v="0.78444707020986226"/>
    <x v="10"/>
    <x v="1"/>
    <x v="2"/>
    <x v="11"/>
    <s v="Chandigarh"/>
    <s v="Haryana"/>
    <x v="1"/>
    <n v="127"/>
    <n v="4.5"/>
  </r>
  <r>
    <n v="17"/>
    <s v="SM-13"/>
    <s v="CT-1"/>
    <s v="SKU-17"/>
    <x v="9"/>
    <s v="PRD-9"/>
    <s v="17SM-13CT-1SKU-17STR-27PRD-9"/>
    <n v="53"/>
    <n v="89.279144134716447"/>
    <n v="11.1875"/>
    <n v="21.053142384074427"/>
    <n v="0.77433416483688589"/>
    <n v="0.10901019925315814"/>
    <x v="11"/>
    <x v="0"/>
    <x v="5"/>
    <x v="12"/>
    <s v="Amaravati"/>
    <s v="Andhra Pradesh"/>
    <x v="0"/>
    <n v="53"/>
    <n v="11.1875"/>
  </r>
  <r>
    <n v="18"/>
    <s v="SM-15"/>
    <s v="CT-5"/>
    <s v="SKU-25"/>
    <x v="14"/>
    <s v="PRD-13"/>
    <s v="18SM-15CT-5SKU-25STR-25PRD-13"/>
    <n v="130"/>
    <n v="205.47969128498363"/>
    <n v="17.454545454545453"/>
    <n v="20.565152279940566"/>
    <n v="0.35396934929545421"/>
    <n v="3.9829834366785888E-2"/>
    <x v="8"/>
    <x v="1"/>
    <x v="2"/>
    <x v="13"/>
    <s v="Naya Raipur"/>
    <s v="Chhattisgarh"/>
    <x v="2"/>
    <n v="130"/>
    <n v="17.454545454545453"/>
  </r>
  <r>
    <n v="19"/>
    <s v="SM-9"/>
    <s v="CT-3"/>
    <s v="SKU-24"/>
    <x v="6"/>
    <s v="PRD-2"/>
    <s v="19SM-9CT-3SKU-24STR-12PRD-2"/>
    <n v="134"/>
    <n v="246.49216029133891"/>
    <n v="4.7777777777777777"/>
    <n v="7.6600551658861242"/>
    <n v="0.33997783745426369"/>
    <n v="0.56910908431946428"/>
    <x v="0"/>
    <x v="0"/>
    <x v="4"/>
    <x v="14"/>
    <s v="Dispur"/>
    <s v="Assam"/>
    <x v="1"/>
    <n v="134"/>
    <n v="4.7777777777777777"/>
  </r>
  <r>
    <n v="20"/>
    <s v="SM-4"/>
    <s v="CT-4"/>
    <s v="SKU-14"/>
    <x v="15"/>
    <s v="PRD-35"/>
    <s v="20SM-4CT-4SKU-14STR-10PRD-35"/>
    <n v="-6"/>
    <n v="7.9678551474861257"/>
    <n v="-10.5625"/>
    <n v="11.289963692929161"/>
    <n v="0.98162651929827627"/>
    <n v="0.14487878101831564"/>
    <x v="2"/>
    <x v="2"/>
    <x v="0"/>
    <x v="15"/>
    <s v="Patna"/>
    <s v="Bihar"/>
    <x v="3"/>
    <n v="0"/>
    <n v="0"/>
  </r>
  <r>
    <n v="21"/>
    <s v="SM-9"/>
    <s v="CT-10"/>
    <s v="SKU-20"/>
    <x v="16"/>
    <s v="PRD-4"/>
    <s v="21SM-9CT-10SKU-20STR-15PRD-4"/>
    <n v="14"/>
    <n v="20.48773100528242"/>
    <n v="7.333333333333333"/>
    <n v="9.2036609275916561"/>
    <n v="0.94075246138583779"/>
    <n v="0.32788695272274537"/>
    <x v="0"/>
    <x v="2"/>
    <x v="3"/>
    <x v="11"/>
    <s v="Ranchi"/>
    <s v="Jharkhand"/>
    <x v="3"/>
    <n v="14"/>
    <n v="7.333333333333333"/>
  </r>
  <r>
    <n v="22"/>
    <s v="SM-12"/>
    <s v="CT-16"/>
    <s v="SKU-23"/>
    <x v="17"/>
    <s v="PRD-32"/>
    <s v="22SM-12CT-16SKU-23STR-7PRD-32"/>
    <n v="10"/>
    <n v="18.984528711988983"/>
    <n v="2"/>
    <n v="2.427318258039568"/>
    <n v="0.95016494655072958"/>
    <n v="0.87785655180834721"/>
    <x v="12"/>
    <x v="2"/>
    <x v="6"/>
    <x v="16"/>
    <s v="Shillong"/>
    <s v="Meghalaya"/>
    <x v="1"/>
    <n v="10"/>
    <n v="2"/>
  </r>
  <r>
    <n v="23"/>
    <s v="SM-12"/>
    <s v="CT-25"/>
    <s v="SKU-29"/>
    <x v="10"/>
    <s v="PRD-12"/>
    <s v="23SM-12CT-25SKU-29STR-8PRD-12"/>
    <n v="50"/>
    <n v="80.866770512239896"/>
    <n v="7"/>
    <n v="13.087193168018381"/>
    <n v="0.7862835397403457"/>
    <n v="0.40439459456528226"/>
    <x v="12"/>
    <x v="0"/>
    <x v="3"/>
    <x v="0"/>
    <s v="Kolkata"/>
    <s v="West Bengal"/>
    <x v="3"/>
    <n v="50"/>
    <n v="7"/>
  </r>
  <r>
    <n v="24"/>
    <s v="SM-11"/>
    <s v="CT-19"/>
    <s v="SKU-26"/>
    <x v="18"/>
    <s v="PRD-22"/>
    <s v="24SM-11CT-19SKU-26STR-32PRD-22"/>
    <n v="75"/>
    <n v="95.800804299813223"/>
    <n v="2.6111111111111112"/>
    <n v="5.1546537732988771"/>
    <n v="0.62113855699418907"/>
    <n v="0.82172158836669384"/>
    <x v="13"/>
    <x v="1"/>
    <x v="2"/>
    <x v="17"/>
    <s v="Bhubaneswar"/>
    <s v="Odisha"/>
    <x v="3"/>
    <n v="75"/>
    <n v="2.6111111111111112"/>
  </r>
  <r>
    <n v="25"/>
    <s v="SM-5"/>
    <s v="CT-21"/>
    <s v="SKU-15"/>
    <x v="19"/>
    <s v="PRD-19"/>
    <s v="25SM-5CT-21SKU-15STR-40PRD-19"/>
    <n v="77"/>
    <n v="83.843275611261618"/>
    <n v="12.666666666666666"/>
    <n v="18.074071843099748"/>
    <n v="0.61647199033642863"/>
    <n v="0.24383297616598953"/>
    <x v="14"/>
    <x v="0"/>
    <x v="4"/>
    <x v="18"/>
    <s v="Jaipur"/>
    <s v="Rajasthan"/>
    <x v="1"/>
    <n v="77"/>
    <n v="12.666666666666666"/>
  </r>
  <r>
    <n v="26"/>
    <s v="SM-1"/>
    <s v="CT-17"/>
    <s v="SKU-19"/>
    <x v="20"/>
    <s v="PRD-2"/>
    <s v="26SM-1CT-17SKU-19STR-47PRD-2"/>
    <n v="136"/>
    <n v="181.56693248713214"/>
    <n v="1"/>
    <n v="1.8421812973357978"/>
    <n v="0.33748282486552961"/>
    <n v="0.94338634393835785"/>
    <x v="1"/>
    <x v="1"/>
    <x v="4"/>
    <x v="14"/>
    <s v="Aizawl"/>
    <s v="Mizoram"/>
    <x v="1"/>
    <n v="136"/>
    <n v="1"/>
  </r>
  <r>
    <n v="27"/>
    <s v="SM-11"/>
    <s v="CT-11"/>
    <s v="SKU-25"/>
    <x v="21"/>
    <s v="PRD-16"/>
    <s v="27SM-11CT-11SKU-25STR-16PRD-16"/>
    <n v="138"/>
    <n v="239.02953315948497"/>
    <n v="9.7333333333333325"/>
    <n v="11.796800124922953"/>
    <n v="0.33038233767607483"/>
    <n v="0.2731537210426157"/>
    <x v="13"/>
    <x v="1"/>
    <x v="1"/>
    <x v="19"/>
    <s v="Bengaluru (formerly Bangalore)"/>
    <s v="Karnataka"/>
    <x v="0"/>
    <n v="138"/>
    <n v="9.7333333333333325"/>
  </r>
  <r>
    <n v="28"/>
    <s v="SM-8"/>
    <s v="CT-23"/>
    <s v="SKU-25"/>
    <x v="0"/>
    <s v="PRD-32"/>
    <s v="28SM-8CT-23SKU-25STR-38PRD-32"/>
    <n v="112"/>
    <n v="207.74479020561986"/>
    <n v="3.6875"/>
    <n v="6.052190921803545"/>
    <n v="0.43082542240358468"/>
    <n v="0.75110689626657456"/>
    <x v="15"/>
    <x v="1"/>
    <x v="0"/>
    <x v="16"/>
    <s v="Chennai"/>
    <s v="Tamil Nadu"/>
    <x v="0"/>
    <n v="112"/>
    <n v="3.6875"/>
  </r>
  <r>
    <n v="29"/>
    <s v="SM-13"/>
    <s v="CT-16"/>
    <s v="SKU-13"/>
    <x v="20"/>
    <s v="PRD-35"/>
    <s v="29SM-13CT-16SKU-13STR-47PRD-35"/>
    <n v="30"/>
    <n v="50.40415519772499"/>
    <n v="11.3125"/>
    <n v="19.315542207669942"/>
    <n v="0.87495494437039767"/>
    <n v="0.10129010974010588"/>
    <x v="11"/>
    <x v="0"/>
    <x v="4"/>
    <x v="15"/>
    <s v="Shillong"/>
    <s v="Meghalaya"/>
    <x v="1"/>
    <n v="30"/>
    <n v="11.3125"/>
  </r>
  <r>
    <n v="30"/>
    <s v="SM-19"/>
    <s v="CT-25"/>
    <s v="SKU-24"/>
    <x v="22"/>
    <s v="PRD-23"/>
    <s v="30SM-19CT-25SKU-24STR-22PRD-23"/>
    <n v="-91"/>
    <n v="110.02200223279135"/>
    <n v="-8"/>
    <n v="10.88917495884353"/>
    <n v="0.53554773769496689"/>
    <n v="0.44307881679652816"/>
    <x v="10"/>
    <x v="0"/>
    <x v="3"/>
    <x v="9"/>
    <s v="Kolkata"/>
    <s v="West Bengal"/>
    <x v="3"/>
    <n v="0"/>
    <n v="0"/>
  </r>
  <r>
    <n v="31"/>
    <s v="SM-16"/>
    <s v="CT-16"/>
    <s v="SKU-18"/>
    <x v="23"/>
    <s v="PRD-28"/>
    <s v="31SM-16CT-16SKU-18STR-23PRD-28"/>
    <n v="144"/>
    <n v="276.50510759144521"/>
    <n v="3.8"/>
    <n v="5.9719240929637989"/>
    <n v="0.29035997444591666"/>
    <n v="0.85470469570305918"/>
    <x v="4"/>
    <x v="1"/>
    <x v="1"/>
    <x v="20"/>
    <s v="Shillong"/>
    <s v="Meghalaya"/>
    <x v="1"/>
    <n v="144"/>
    <n v="3.8"/>
  </r>
  <r>
    <n v="32"/>
    <s v="SM-4"/>
    <s v="CT-24"/>
    <s v="SKU-17"/>
    <x v="18"/>
    <s v="PRD-28"/>
    <s v="32SM-4CT-24SKU-17STR-32PRD-28"/>
    <n v="185"/>
    <n v="188.58079041298299"/>
    <n v="9.5294117647058822"/>
    <n v="18.640332404380274"/>
    <n v="0.10477038841402908"/>
    <n v="0.19044929316779291"/>
    <x v="2"/>
    <x v="0"/>
    <x v="2"/>
    <x v="20"/>
    <s v="Hyderabad"/>
    <s v="Telangana"/>
    <x v="0"/>
    <n v="185"/>
    <n v="9.5294117647058822"/>
  </r>
  <r>
    <n v="33"/>
    <s v="SM-8"/>
    <s v="CT-7"/>
    <s v="SKU-28"/>
    <x v="15"/>
    <s v="PRD-5"/>
    <s v="33SM-8CT-7SKU-28STR-10PRD-5"/>
    <n v="97"/>
    <n v="142.6952336808132"/>
    <n v="0.5"/>
    <n v="0.65773705913895308"/>
    <n v="0.52000883278306675"/>
    <n v="0.96865993480186929"/>
    <x v="15"/>
    <x v="0"/>
    <x v="0"/>
    <x v="21"/>
    <s v="Gandhinagar"/>
    <s v="Gujarat"/>
    <x v="4"/>
    <n v="97"/>
    <n v="0.5"/>
  </r>
  <r>
    <n v="34"/>
    <s v="SM-1"/>
    <s v="CT-17"/>
    <s v="SKU-13"/>
    <x v="24"/>
    <s v="PRD-28"/>
    <s v="34SM-1CT-17SKU-13STR-44PRD-28"/>
    <n v="182"/>
    <n v="211.78931441139841"/>
    <n v="14.833333333333334"/>
    <n v="25.764122300841564"/>
    <n v="0.12187663593734321"/>
    <n v="0.11127780738587079"/>
    <x v="1"/>
    <x v="0"/>
    <x v="1"/>
    <x v="20"/>
    <s v="Aizawl"/>
    <s v="Mizoram"/>
    <x v="1"/>
    <n v="182"/>
    <n v="14.833333333333334"/>
  </r>
  <r>
    <n v="35"/>
    <s v="SM-14"/>
    <s v="CT-12"/>
    <s v="SKU-30"/>
    <x v="25"/>
    <s v="PRD-21"/>
    <s v="35SM-14CT-12SKU-30STR-24PRD-21"/>
    <n v="64"/>
    <n v="77.629711937481488"/>
    <n v="8.8888888888888893"/>
    <n v="10.338883720924901"/>
    <n v="0.68999451689578073"/>
    <n v="0.19308642348503346"/>
    <x v="5"/>
    <x v="1"/>
    <x v="0"/>
    <x v="22"/>
    <s v="Thiruvananthapuram"/>
    <s v="Kerala"/>
    <x v="0"/>
    <n v="64"/>
    <n v="8.8888888888888893"/>
  </r>
  <r>
    <n v="36"/>
    <s v="SM-7"/>
    <s v="CT-12"/>
    <s v="SKU-17"/>
    <x v="26"/>
    <s v="PRD-31"/>
    <s v="36SM-7CT-12SKU-17STR-17PRD-31"/>
    <n v="71"/>
    <n v="122.77155624524491"/>
    <n v="2.1666666666666665"/>
    <n v="3.121309546682276"/>
    <n v="0.65121938367777044"/>
    <n v="0.90896893874658613"/>
    <x v="9"/>
    <x v="0"/>
    <x v="0"/>
    <x v="23"/>
    <s v="Thiruvananthapuram"/>
    <s v="Kerala"/>
    <x v="0"/>
    <n v="71"/>
    <n v="2.1666666666666665"/>
  </r>
  <r>
    <n v="37"/>
    <s v="SM-13"/>
    <s v="CT-22"/>
    <s v="SKU-14"/>
    <x v="27"/>
    <s v="PRD-9"/>
    <s v="37SM-13CT-22SKU-14STR-46PRD-9"/>
    <n v="128"/>
    <n v="151.16741443211561"/>
    <n v="5.6428571428571432"/>
    <n v="10.602325358781027"/>
    <n v="0.35867296946392424"/>
    <n v="0.61231937188129859"/>
    <x v="11"/>
    <x v="2"/>
    <x v="2"/>
    <x v="12"/>
    <s v="Gangtok"/>
    <s v="Sikkim"/>
    <x v="1"/>
    <n v="128"/>
    <n v="5.6428571428571432"/>
  </r>
  <r>
    <n v="38"/>
    <s v="SM-16"/>
    <s v="CT-19"/>
    <s v="SKU-10"/>
    <x v="28"/>
    <s v="PRD-1"/>
    <s v="38SM-16CT-19SKU-10STR-37PRD-1"/>
    <n v="63"/>
    <n v="84.36427916168337"/>
    <n v="13.428571428571429"/>
    <n v="15.539038671746106"/>
    <n v="0.69429050816656601"/>
    <n v="5.7071539291308815E-2"/>
    <x v="4"/>
    <x v="2"/>
    <x v="1"/>
    <x v="6"/>
    <s v="Bhubaneswar"/>
    <s v="Odisha"/>
    <x v="3"/>
    <n v="63"/>
    <n v="13.428571428571429"/>
  </r>
  <r>
    <n v="39"/>
    <s v="SM-19"/>
    <s v="CT-8"/>
    <s v="SKU-23"/>
    <x v="0"/>
    <s v="PRD-14"/>
    <s v="39SM-19CT-8SKU-23STR-38PRD-14"/>
    <n v="177"/>
    <n v="320.70165939782009"/>
    <n v="10.941176470588236"/>
    <n v="18.622160393293409"/>
    <n v="0.14092571067277526"/>
    <n v="6.9329497208517665E-2"/>
    <x v="10"/>
    <x v="2"/>
    <x v="0"/>
    <x v="24"/>
    <s v="Chandigarh"/>
    <s v="Haryana"/>
    <x v="1"/>
    <n v="177"/>
    <n v="10.941176470588236"/>
  </r>
  <r>
    <n v="40"/>
    <s v="SM-14"/>
    <s v="CT-2"/>
    <s v="SKU-24"/>
    <x v="18"/>
    <s v="PRD-8"/>
    <s v="40SM-14CT-2SKU-24STR-32PRD-8"/>
    <n v="-93"/>
    <n v="181.17685280088403"/>
    <n v="-5.7142857142857144"/>
    <n v="9.6520934949877102"/>
    <n v="0.5290788798082956"/>
    <n v="0.60172712012568474"/>
    <x v="5"/>
    <x v="0"/>
    <x v="2"/>
    <x v="8"/>
    <s v="Itanagar"/>
    <s v="Arunachal Pradesh"/>
    <x v="1"/>
    <n v="0"/>
    <n v="0"/>
  </r>
  <r>
    <n v="41"/>
    <s v="SM-8"/>
    <s v="CT-17"/>
    <s v="SKU-13"/>
    <x v="29"/>
    <s v="PRD-24"/>
    <s v="41SM-8CT-17SKU-13STR-28PRD-24"/>
    <n v="199"/>
    <n v="279.49492924487663"/>
    <n v="4.9444444444444446"/>
    <n v="7.6992989247510746"/>
    <n v="1.0952542696648027E-2"/>
    <n v="0.55056150286234828"/>
    <x v="15"/>
    <x v="0"/>
    <x v="6"/>
    <x v="10"/>
    <s v="Aizawl"/>
    <s v="Mizoram"/>
    <x v="1"/>
    <n v="199"/>
    <n v="4.9444444444444446"/>
  </r>
  <r>
    <n v="42"/>
    <s v="SM-17"/>
    <s v="CT-13"/>
    <s v="SKU-15"/>
    <x v="5"/>
    <s v="PRD-11"/>
    <s v="42SM-17CT-13SKU-15STR-2PRD-11"/>
    <n v="84"/>
    <n v="121.89848261990882"/>
    <n v="2.3529411764705883"/>
    <n v="4.5436189612083373"/>
    <n v="0.58856667991289491"/>
    <n v="0.8532214253143906"/>
    <x v="6"/>
    <x v="0"/>
    <x v="1"/>
    <x v="2"/>
    <s v="Bhopal"/>
    <s v="Madhya Pradesh"/>
    <x v="2"/>
    <n v="84"/>
    <n v="2.3529411764705883"/>
  </r>
  <r>
    <n v="43"/>
    <s v="SM-4"/>
    <s v="CT-13"/>
    <s v="SKU-21"/>
    <x v="17"/>
    <s v="PRD-10"/>
    <s v="43SM-4CT-13SKU-21STR-7PRD-10"/>
    <n v="7"/>
    <n v="10.777590289599029"/>
    <n v="6.35"/>
    <n v="6.8453808281998541"/>
    <n v="0.96032324014540171"/>
    <n v="0.34823793276632409"/>
    <x v="2"/>
    <x v="1"/>
    <x v="6"/>
    <x v="3"/>
    <s v="Bhopal"/>
    <s v="Madhya Pradesh"/>
    <x v="2"/>
    <n v="7"/>
    <n v="6.35"/>
  </r>
  <r>
    <n v="44"/>
    <s v="SM-15"/>
    <s v="CT-15"/>
    <s v="SKU-14"/>
    <x v="15"/>
    <s v="PRD-35"/>
    <s v="44SM-15CT-15SKU-14STR-10PRD-35"/>
    <n v="135"/>
    <n v="159.55139447016842"/>
    <n v="0.4"/>
    <n v="0.43387137929779662"/>
    <n v="0.33793093259294638"/>
    <n v="0.97326069058675013"/>
    <x v="8"/>
    <x v="2"/>
    <x v="0"/>
    <x v="15"/>
    <s v="Imphal"/>
    <s v="Manipur"/>
    <x v="1"/>
    <n v="135"/>
    <n v="0.4"/>
  </r>
  <r>
    <n v="45"/>
    <s v="SM-18"/>
    <s v="CT-23"/>
    <s v="SKU-19"/>
    <x v="14"/>
    <s v="PRD-22"/>
    <s v="45SM-18CT-23SKU-19STR-25PRD-22"/>
    <n v="151"/>
    <n v="254.23108215381143"/>
    <n v="16.25"/>
    <n v="29.994931181880208"/>
    <n v="0.26935452290159212"/>
    <n v="2.3709382371976284E-2"/>
    <x v="3"/>
    <x v="1"/>
    <x v="2"/>
    <x v="17"/>
    <s v="Chennai"/>
    <s v="Tamil Nadu"/>
    <x v="0"/>
    <n v="151"/>
    <n v="16.25"/>
  </r>
  <r>
    <n v="46"/>
    <s v="SM-14"/>
    <s v="CT-1"/>
    <s v="SKU-11"/>
    <x v="23"/>
    <s v="PRD-36"/>
    <s v="46SM-14CT-1SKU-11STR-23PRD-36"/>
    <n v="178"/>
    <n v="236.87255416244886"/>
    <n v="7.9090909090909092"/>
    <n v="10.764843741818821"/>
    <n v="0.13628829716498936"/>
    <n v="0.56736227266374006"/>
    <x v="5"/>
    <x v="1"/>
    <x v="1"/>
    <x v="7"/>
    <s v="Amaravati"/>
    <s v="Andhra Pradesh"/>
    <x v="0"/>
    <n v="178"/>
    <n v="7.9090909090909092"/>
  </r>
  <r>
    <n v="47"/>
    <s v="SM-18"/>
    <s v="CT-16"/>
    <s v="SKU-19"/>
    <x v="14"/>
    <s v="PRD-27"/>
    <s v="47SM-18CT-16SKU-19STR-25PRD-27"/>
    <n v="43"/>
    <n v="55.102317839355585"/>
    <n v="5.45"/>
    <n v="9.6301760384099246"/>
    <n v="0.81043821093743484"/>
    <n v="0.44763701722345817"/>
    <x v="3"/>
    <x v="1"/>
    <x v="2"/>
    <x v="25"/>
    <s v="Shillong"/>
    <s v="Meghalaya"/>
    <x v="1"/>
    <n v="43"/>
    <n v="5.45"/>
  </r>
  <r>
    <n v="48"/>
    <s v="SM-16"/>
    <s v="CT-7"/>
    <s v="SKU-25"/>
    <x v="30"/>
    <s v="PRD-28"/>
    <s v="48SM-16CT-7SKU-25STR-1PRD-28"/>
    <n v="126"/>
    <n v="244.93557481435278"/>
    <n v="10.3"/>
    <n v="20.385980651801965"/>
    <n v="0.36759177054515679"/>
    <n v="0.49842996817008711"/>
    <x v="4"/>
    <x v="1"/>
    <x v="3"/>
    <x v="20"/>
    <s v="Gandhinagar"/>
    <s v="Gujarat"/>
    <x v="4"/>
    <n v="126"/>
    <n v="10.3"/>
  </r>
  <r>
    <n v="49"/>
    <s v="SM-17"/>
    <s v="CT-16"/>
    <s v="SKU-21"/>
    <x v="27"/>
    <s v="PRD-36"/>
    <s v="49SM-17CT-16SKU-21STR-46PRD-36"/>
    <n v="143"/>
    <n v="229.35693276132437"/>
    <n v="1.2777777777777777"/>
    <n v="2.4574830000465653"/>
    <n v="0.29304755960861339"/>
    <n v="0.92204664764012778"/>
    <x v="6"/>
    <x v="1"/>
    <x v="2"/>
    <x v="7"/>
    <s v="Shillong"/>
    <s v="Meghalaya"/>
    <x v="1"/>
    <n v="143"/>
    <n v="1.2777777777777777"/>
  </r>
  <r>
    <n v="50"/>
    <s v="SM-7"/>
    <s v="CT-10"/>
    <s v="SKU-23"/>
    <x v="31"/>
    <s v="PRD-13"/>
    <s v="50SM-7CT-10SKU-23STR-41PRD-13"/>
    <n v="-190"/>
    <n v="295.73873191669696"/>
    <n v="-8.6111111111111107"/>
    <n v="14.793353515935095"/>
    <n v="6.6300059634656794E-2"/>
    <n v="0.23913301860743297"/>
    <x v="9"/>
    <x v="2"/>
    <x v="5"/>
    <x v="13"/>
    <s v="Ranchi"/>
    <s v="Jharkhand"/>
    <x v="3"/>
    <n v="0"/>
    <n v="0"/>
  </r>
  <r>
    <n v="51"/>
    <s v="SM-4"/>
    <s v="CT-4"/>
    <s v="SKU-29"/>
    <x v="16"/>
    <s v="PRD-29"/>
    <s v="51SM-4CT-4SKU-29STR-15PRD-29"/>
    <n v="66"/>
    <n v="92.102119950251335"/>
    <n v="2.9411764705882355"/>
    <n v="3.6971827675459803"/>
    <n v="0.68731411067738035"/>
    <n v="0.80628402077141259"/>
    <x v="2"/>
    <x v="0"/>
    <x v="3"/>
    <x v="26"/>
    <s v="Patna"/>
    <s v="Bihar"/>
    <x v="3"/>
    <n v="66"/>
    <n v="2.9411764705882355"/>
  </r>
  <r>
    <n v="52"/>
    <s v="SM-20"/>
    <s v="CT-20"/>
    <s v="SKU-15"/>
    <x v="28"/>
    <s v="PRD-26"/>
    <s v="52SM-20CT-20SKU-15STR-37PRD-26"/>
    <n v="5"/>
    <n v="7.3019416357361457"/>
    <n v="14.214285714285714"/>
    <n v="23.620395518411406"/>
    <n v="0.98438231496274575"/>
    <n v="1.8030232297495674E-3"/>
    <x v="16"/>
    <x v="0"/>
    <x v="1"/>
    <x v="27"/>
    <s v="Chandigarh"/>
    <s v="Punjab"/>
    <x v="1"/>
    <n v="5"/>
    <n v="14.214285714285714"/>
  </r>
  <r>
    <n v="53"/>
    <s v="SM-12"/>
    <s v="CT-14"/>
    <s v="SKU-10"/>
    <x v="32"/>
    <s v="PRD-7"/>
    <s v="53SM-12CT-14SKU-10STR-9PRD-7"/>
    <n v="164"/>
    <n v="274.97624920159006"/>
    <n v="4"/>
    <n v="6.6137662152788472"/>
    <n v="0.1977957154192922"/>
    <n v="0.70880332852369132"/>
    <x v="12"/>
    <x v="2"/>
    <x v="1"/>
    <x v="1"/>
    <s v="Mumbai"/>
    <s v="Maharashtra"/>
    <x v="4"/>
    <n v="164"/>
    <n v="4"/>
  </r>
  <r>
    <n v="54"/>
    <s v="SM-8"/>
    <s v="CT-12"/>
    <s v="SKU-15"/>
    <x v="15"/>
    <s v="PRD-22"/>
    <s v="54SM-8CT-12SKU-15STR-10PRD-22"/>
    <n v="16"/>
    <n v="31.959333535908712"/>
    <n v="6.7222222222222223"/>
    <n v="10.912224590518711"/>
    <n v="0.93650179362500641"/>
    <n v="0.39539577146018157"/>
    <x v="15"/>
    <x v="0"/>
    <x v="0"/>
    <x v="17"/>
    <s v="Thiruvananthapuram"/>
    <s v="Kerala"/>
    <x v="0"/>
    <n v="16"/>
    <n v="6.7222222222222223"/>
  </r>
  <r>
    <n v="55"/>
    <s v="SM-6"/>
    <s v="CT-18"/>
    <s v="SKU-24"/>
    <x v="33"/>
    <s v="PRD-1"/>
    <s v="55SM-6CT-18SKU-24STR-26PRD-1"/>
    <n v="167"/>
    <n v="258.07887100315236"/>
    <n v="6.2857142857142856"/>
    <n v="10.489915957279692"/>
    <n v="0.18926551160716987"/>
    <n v="0.55801733548938004"/>
    <x v="17"/>
    <x v="0"/>
    <x v="4"/>
    <x v="6"/>
    <s v="Kohima"/>
    <s v="Nagaland"/>
    <x v="1"/>
    <n v="167"/>
    <n v="6.2857142857142856"/>
  </r>
  <r>
    <n v="56"/>
    <s v="SM-20"/>
    <s v="CT-14"/>
    <s v="SKU-10"/>
    <x v="34"/>
    <s v="PRD-30"/>
    <s v="56SM-20CT-14SKU-10STR-49PRD-30"/>
    <n v="169"/>
    <n v="238.08708252998042"/>
    <n v="10"/>
    <n v="16.923196101856188"/>
    <n v="0.17271309968971416"/>
    <n v="0.44694434010245754"/>
    <x v="16"/>
    <x v="2"/>
    <x v="6"/>
    <x v="28"/>
    <s v="Mumbai"/>
    <s v="Maharashtra"/>
    <x v="4"/>
    <n v="169"/>
    <n v="10"/>
  </r>
  <r>
    <n v="57"/>
    <s v="SM-18"/>
    <s v="CT-5"/>
    <s v="SKU-12"/>
    <x v="34"/>
    <s v="PRD-14"/>
    <s v="57SM-18CT-5SKU-12STR-49PRD-14"/>
    <n v="44"/>
    <n v="75.288585595137079"/>
    <n v="6.2727272727272725"/>
    <n v="10.679322787302745"/>
    <n v="0.80660471003050627"/>
    <n v="0.69163588852992419"/>
    <x v="3"/>
    <x v="1"/>
    <x v="6"/>
    <x v="24"/>
    <s v="Naya Raipur"/>
    <s v="Chhattisgarh"/>
    <x v="2"/>
    <n v="44"/>
    <n v="6.2727272727272725"/>
  </r>
  <r>
    <n v="58"/>
    <s v="SM-19"/>
    <s v="CT-4"/>
    <s v="SKU-13"/>
    <x v="5"/>
    <s v="PRD-16"/>
    <s v="58SM-19CT-4SKU-13STR-2PRD-16"/>
    <n v="34"/>
    <n v="50.482696382654723"/>
    <n v="5.083333333333333"/>
    <n v="6.3338577017461013"/>
    <n v="0.85130920366834695"/>
    <n v="0.72685802962394519"/>
    <x v="10"/>
    <x v="0"/>
    <x v="1"/>
    <x v="19"/>
    <s v="Patna"/>
    <s v="Bihar"/>
    <x v="3"/>
    <n v="34"/>
    <n v="5.083333333333333"/>
  </r>
  <r>
    <n v="59"/>
    <s v="SM-4"/>
    <s v="CT-15"/>
    <s v="SKU-14"/>
    <x v="35"/>
    <s v="PRD-27"/>
    <s v="59SM-4CT-15SKU-14STR-45PRD-27"/>
    <n v="74"/>
    <n v="77.966699508361572"/>
    <n v="8.235294117647058"/>
    <n v="10.322360094864827"/>
    <n v="0.62489216598164354"/>
    <n v="0.30076297152970755"/>
    <x v="2"/>
    <x v="2"/>
    <x v="0"/>
    <x v="25"/>
    <s v="Imphal"/>
    <s v="Manipur"/>
    <x v="1"/>
    <n v="74"/>
    <n v="8.235294117647058"/>
  </r>
  <r>
    <n v="60"/>
    <s v="SM-15"/>
    <s v="CT-23"/>
    <s v="SKU-17"/>
    <x v="19"/>
    <s v="PRD-3"/>
    <s v="60SM-15CT-23SKU-17STR-40PRD-3"/>
    <n v="-9"/>
    <n v="11.433507567905382"/>
    <n v="-15.454545454545455"/>
    <n v="17.879372610640345"/>
    <n v="0.95129362306053611"/>
    <n v="0.1439223897027665"/>
    <x v="8"/>
    <x v="0"/>
    <x v="4"/>
    <x v="29"/>
    <s v="Chennai"/>
    <s v="Tamil Nadu"/>
    <x v="0"/>
    <n v="0"/>
    <n v="0"/>
  </r>
  <r>
    <n v="61"/>
    <s v="SM-16"/>
    <s v="CT-6"/>
    <s v="SKU-11"/>
    <x v="6"/>
    <s v="PRD-17"/>
    <s v="61SM-16CT-6SKU-11STR-12PRD-17"/>
    <n v="35"/>
    <n v="48.066823182344706"/>
    <n v="11"/>
    <n v="17.679749588510965"/>
    <n v="0.84619425308213814"/>
    <n v="0.29039869435815235"/>
    <x v="4"/>
    <x v="1"/>
    <x v="4"/>
    <x v="30"/>
    <s v="Panaji"/>
    <s v="Goa"/>
    <x v="4"/>
    <n v="35"/>
    <n v="11"/>
  </r>
  <r>
    <n v="62"/>
    <s v="SM-17"/>
    <s v="CT-21"/>
    <s v="SKU-24"/>
    <x v="3"/>
    <s v="PRD-22"/>
    <s v="62SM-17CT-21SKU-24STR-43PRD-22"/>
    <n v="107"/>
    <n v="130.30335162689326"/>
    <n v="11.8125"/>
    <n v="13.991473083917764"/>
    <n v="0.45253464559352052"/>
    <n v="5.4091766087864257E-2"/>
    <x v="6"/>
    <x v="0"/>
    <x v="3"/>
    <x v="17"/>
    <s v="Jaipur"/>
    <s v="Rajasthan"/>
    <x v="1"/>
    <n v="107"/>
    <n v="11.8125"/>
  </r>
  <r>
    <n v="63"/>
    <s v="SM-7"/>
    <s v="CT-20"/>
    <s v="SKU-12"/>
    <x v="11"/>
    <s v="PRD-2"/>
    <s v="63SM-7CT-20SKU-12STR-20PRD-2"/>
    <n v="27"/>
    <n v="53.926799512485857"/>
    <n v="6"/>
    <n v="6.9834775443508939"/>
    <n v="0.89670839195075502"/>
    <n v="0.52041042176702546"/>
    <x v="9"/>
    <x v="1"/>
    <x v="5"/>
    <x v="14"/>
    <s v="Chandigarh"/>
    <s v="Punjab"/>
    <x v="1"/>
    <n v="27"/>
    <n v="6"/>
  </r>
  <r>
    <n v="64"/>
    <s v="SM-18"/>
    <s v="CT-4"/>
    <s v="SKU-12"/>
    <x v="15"/>
    <s v="PRD-9"/>
    <s v="64SM-18CT-4SKU-12STR-10PRD-9"/>
    <n v="193"/>
    <n v="247.09248396058982"/>
    <n v="8.5625"/>
    <n v="16.29123501909768"/>
    <n v="2.8426673184456575E-2"/>
    <n v="0.3145126538383205"/>
    <x v="3"/>
    <x v="1"/>
    <x v="0"/>
    <x v="12"/>
    <s v="Patna"/>
    <s v="Bihar"/>
    <x v="3"/>
    <n v="193"/>
    <n v="8.5625"/>
  </r>
  <r>
    <n v="65"/>
    <s v="SM-17"/>
    <s v="CT-14"/>
    <s v="SKU-24"/>
    <x v="14"/>
    <s v="PRD-27"/>
    <s v="65SM-17CT-14SKU-24STR-25PRD-27"/>
    <n v="161"/>
    <n v="165.77358306107564"/>
    <n v="4.9411764705882355"/>
    <n v="9.3469945745106813"/>
    <n v="0.20328777596273095"/>
    <n v="0.57758463327510523"/>
    <x v="6"/>
    <x v="0"/>
    <x v="2"/>
    <x v="25"/>
    <s v="Mumbai"/>
    <s v="Maharashtra"/>
    <x v="4"/>
    <n v="161"/>
    <n v="4.9411764705882355"/>
  </r>
  <r>
    <n v="66"/>
    <s v="SM-11"/>
    <s v="CT-8"/>
    <s v="SKU-25"/>
    <x v="13"/>
    <s v="PRD-9"/>
    <s v="66SM-11CT-8SKU-25STR-50PRD-9"/>
    <n v="192"/>
    <n v="304.64028214929647"/>
    <n v="9.0526315789473681"/>
    <n v="12.198278861814408"/>
    <n v="3.4241957749784002E-2"/>
    <n v="0.1282862943761609"/>
    <x v="13"/>
    <x v="1"/>
    <x v="3"/>
    <x v="12"/>
    <s v="Chandigarh"/>
    <s v="Haryana"/>
    <x v="1"/>
    <n v="192"/>
    <n v="9.0526315789473681"/>
  </r>
  <r>
    <n v="67"/>
    <s v="SM-15"/>
    <s v="CT-12"/>
    <s v="SKU-26"/>
    <x v="36"/>
    <s v="PRD-5"/>
    <s v="67SM-15CT-12SKU-26STR-11PRD-5"/>
    <n v="103"/>
    <n v="158.04872926500349"/>
    <n v="3.5"/>
    <n v="6.4791726859955086"/>
    <n v="0.47660513937778493"/>
    <n v="0.68227658044782113"/>
    <x v="8"/>
    <x v="1"/>
    <x v="2"/>
    <x v="21"/>
    <s v="Thiruvananthapuram"/>
    <s v="Kerala"/>
    <x v="0"/>
    <n v="103"/>
    <n v="3.5"/>
  </r>
  <r>
    <n v="68"/>
    <s v="SM-14"/>
    <s v="CT-7"/>
    <s v="SKU-28"/>
    <x v="28"/>
    <s v="PRD-33"/>
    <s v="68SM-14CT-7SKU-28STR-37PRD-33"/>
    <n v="100"/>
    <n v="140.69892534567137"/>
    <n v="8.4166666666666661"/>
    <n v="14.860052024216547"/>
    <n v="0.4991603764192859"/>
    <n v="0.50978760759453612"/>
    <x v="5"/>
    <x v="0"/>
    <x v="1"/>
    <x v="31"/>
    <s v="Gandhinagar"/>
    <s v="Gujarat"/>
    <x v="4"/>
    <n v="100"/>
    <n v="8.4166666666666661"/>
  </r>
  <r>
    <n v="69"/>
    <s v="SM-7"/>
    <s v="CT-7"/>
    <s v="SKU-11"/>
    <x v="37"/>
    <s v="PRD-22"/>
    <s v="69SM-7CT-7SKU-11STR-34PRD-22"/>
    <n v="15"/>
    <n v="16.659123739024224"/>
    <n v="11.6"/>
    <n v="21.721206810746772"/>
    <n v="0.93842736932153903"/>
    <n v="0.41408468300269907"/>
    <x v="9"/>
    <x v="1"/>
    <x v="5"/>
    <x v="17"/>
    <s v="Gandhinagar"/>
    <s v="Gujarat"/>
    <x v="4"/>
    <n v="15"/>
    <n v="11.6"/>
  </r>
  <r>
    <n v="70"/>
    <s v="SM-17"/>
    <s v="CT-23"/>
    <s v="SKU-26"/>
    <x v="38"/>
    <s v="PRD-5"/>
    <s v="70SM-17CT-23SKU-26STR-21PRD-5"/>
    <n v="-181"/>
    <n v="358.07981993011509"/>
    <n v="-12.214285714285714"/>
    <n v="22.045430028196847"/>
    <n v="0.12235062421071952"/>
    <n v="0.14352332204962481"/>
    <x v="6"/>
    <x v="1"/>
    <x v="6"/>
    <x v="21"/>
    <s v="Chennai"/>
    <s v="Tamil Nadu"/>
    <x v="0"/>
    <n v="0"/>
    <n v="0"/>
  </r>
  <r>
    <n v="71"/>
    <s v="SM-2"/>
    <s v="CT-18"/>
    <s v="SKU-16"/>
    <x v="21"/>
    <s v="PRD-34"/>
    <s v="71SM-2CT-18SKU-16STR-16PRD-34"/>
    <n v="67"/>
    <n v="94.54229286688917"/>
    <n v="5.1052631578947372"/>
    <n v="6.0824398625055327"/>
    <n v="0.6771873326293294"/>
    <n v="0.51674053624019178"/>
    <x v="18"/>
    <x v="2"/>
    <x v="1"/>
    <x v="32"/>
    <s v="Kohima"/>
    <s v="Nagaland"/>
    <x v="1"/>
    <n v="67"/>
    <n v="5.1052631578947372"/>
  </r>
  <r>
    <n v="72"/>
    <s v="SM-2"/>
    <s v="CT-13"/>
    <s v="SKU-13"/>
    <x v="39"/>
    <s v="PRD-12"/>
    <s v="72SM-2CT-13SKU-13STR-36PRD-12"/>
    <n v="78"/>
    <n v="153.55363439171413"/>
    <n v="7.95"/>
    <n v="12.280029233508589"/>
    <n v="0.61618767211764769"/>
    <n v="0.19904615661727565"/>
    <x v="18"/>
    <x v="0"/>
    <x v="3"/>
    <x v="0"/>
    <s v="Bhopal"/>
    <s v="Madhya Pradesh"/>
    <x v="2"/>
    <n v="78"/>
    <n v="7.95"/>
  </r>
  <r>
    <n v="73"/>
    <s v="SM-13"/>
    <s v="CT-7"/>
    <s v="SKU-28"/>
    <x v="22"/>
    <s v="PRD-13"/>
    <s v="73SM-13CT-7SKU-28STR-22PRD-13"/>
    <n v="12"/>
    <n v="20.676945943961822"/>
    <n v="7.0666666666666664"/>
    <n v="7.9848193316982554"/>
    <n v="0.94212036194251114"/>
    <n v="0.46306218784753361"/>
    <x v="11"/>
    <x v="0"/>
    <x v="3"/>
    <x v="13"/>
    <s v="Gandhinagar"/>
    <s v="Gujarat"/>
    <x v="4"/>
    <n v="12"/>
    <n v="7.0666666666666664"/>
  </r>
  <r>
    <n v="74"/>
    <s v="SM-3"/>
    <s v="CT-24"/>
    <s v="SKU-29"/>
    <x v="19"/>
    <s v="PRD-1"/>
    <s v="74SM-3CT-24SKU-29STR-40PRD-1"/>
    <n v="172"/>
    <n v="240.4805583002227"/>
    <n v="4.7142857142857144"/>
    <n v="5.509588233768608"/>
    <n v="0.1635012640628053"/>
    <n v="0.70478425976579762"/>
    <x v="19"/>
    <x v="0"/>
    <x v="4"/>
    <x v="6"/>
    <s v="Hyderabad"/>
    <s v="Telangana"/>
    <x v="0"/>
    <n v="172"/>
    <n v="4.7142857142857144"/>
  </r>
  <r>
    <n v="75"/>
    <s v="SM-8"/>
    <s v="CT-5"/>
    <s v="SKU-21"/>
    <x v="25"/>
    <s v="PRD-5"/>
    <s v="75SM-8CT-5SKU-21STR-24PRD-5"/>
    <n v="152"/>
    <n v="156.10265481587703"/>
    <n v="5.65"/>
    <n v="8.7736655659773604"/>
    <n v="0.26520125794099736"/>
    <n v="0.43306417273348052"/>
    <x v="15"/>
    <x v="1"/>
    <x v="0"/>
    <x v="21"/>
    <s v="Naya Raipur"/>
    <s v="Chhattisgarh"/>
    <x v="2"/>
    <n v="152"/>
    <n v="5.65"/>
  </r>
  <r>
    <n v="76"/>
    <s v="SM-8"/>
    <s v="CT-2"/>
    <s v="SKU-18"/>
    <x v="30"/>
    <s v="PRD-34"/>
    <s v="76SM-8CT-2SKU-18STR-1PRD-34"/>
    <n v="2"/>
    <n v="3.9668026499301092"/>
    <n v="2.0714285714285716"/>
    <n v="2.5311101779465677"/>
    <n v="0.99425598900513446"/>
    <n v="0.89857736824719281"/>
    <x v="15"/>
    <x v="1"/>
    <x v="3"/>
    <x v="32"/>
    <s v="Itanagar"/>
    <s v="Arunachal Pradesh"/>
    <x v="1"/>
    <n v="2"/>
    <n v="2.0714285714285716"/>
  </r>
  <r>
    <n v="77"/>
    <s v="SM-1"/>
    <s v="CT-24"/>
    <s v="SKU-10"/>
    <x v="1"/>
    <s v="PRD-25"/>
    <s v="77SM-1CT-24SKU-10STR-30PRD-25"/>
    <n v="90"/>
    <n v="163.73310366061338"/>
    <n v="7"/>
    <n v="8.2403657876930101"/>
    <n v="0.56506888108328024"/>
    <n v="0.32773622894649412"/>
    <x v="1"/>
    <x v="2"/>
    <x v="1"/>
    <x v="33"/>
    <s v="Hyderabad"/>
    <s v="Telangana"/>
    <x v="0"/>
    <n v="90"/>
    <n v="7"/>
  </r>
  <r>
    <n v="78"/>
    <s v="SM-4"/>
    <s v="CT-14"/>
    <s v="SKU-21"/>
    <x v="21"/>
    <s v="PRD-26"/>
    <s v="78SM-4CT-14SKU-21STR-16PRD-26"/>
    <n v="83"/>
    <n v="135.29514496484029"/>
    <n v="4.6363636363636367"/>
    <n v="9.1381576700630092"/>
    <n v="0.59055366050281111"/>
    <n v="0.80543820344939387"/>
    <x v="2"/>
    <x v="1"/>
    <x v="1"/>
    <x v="27"/>
    <s v="Mumbai"/>
    <s v="Maharashtra"/>
    <x v="4"/>
    <n v="83"/>
    <n v="4.6363636363636367"/>
  </r>
  <r>
    <n v="79"/>
    <s v="SM-3"/>
    <s v="CT-15"/>
    <s v="SKU-16"/>
    <x v="40"/>
    <s v="PRD-21"/>
    <s v="79SM-3CT-15SKU-16STR-3PRD-21"/>
    <n v="197"/>
    <n v="350.31930501188094"/>
    <n v="14.5"/>
    <n v="24.536515975895494"/>
    <n v="1.8146540530309618E-2"/>
    <n v="0.12663280396080678"/>
    <x v="19"/>
    <x v="2"/>
    <x v="0"/>
    <x v="22"/>
    <s v="Imphal"/>
    <s v="Manipur"/>
    <x v="1"/>
    <n v="197"/>
    <n v="14.5"/>
  </r>
  <r>
    <n v="80"/>
    <s v="SM-9"/>
    <s v="CT-9"/>
    <s v="SKU-16"/>
    <x v="36"/>
    <s v="PRD-1"/>
    <s v="80SM-9CT-9SKU-16STR-11PRD-1"/>
    <n v="-85"/>
    <n v="165.39930323806101"/>
    <n v="-13.333333333333334"/>
    <n v="21.233191489393239"/>
    <n v="0.57959021764180962"/>
    <n v="1.7799130910499672E-3"/>
    <x v="0"/>
    <x v="2"/>
    <x v="2"/>
    <x v="6"/>
    <s v="Shimla"/>
    <s v="Himachal Pradesh"/>
    <x v="1"/>
    <n v="0"/>
    <n v="0"/>
  </r>
  <r>
    <n v="81"/>
    <s v="SM-5"/>
    <s v="CT-16"/>
    <s v="SKU-22"/>
    <x v="41"/>
    <s v="PRD-18"/>
    <s v="81SM-5CT-16SKU-22STR-42PRD-18"/>
    <n v="114"/>
    <n v="225.8815985233677"/>
    <n v="3.1"/>
    <n v="6.0423248925246078"/>
    <n v="0.4201121085397761"/>
    <n v="0.71843393807109845"/>
    <x v="14"/>
    <x v="0"/>
    <x v="6"/>
    <x v="4"/>
    <s v="Shillong"/>
    <s v="Meghalaya"/>
    <x v="1"/>
    <n v="114"/>
    <n v="3.1"/>
  </r>
  <r>
    <n v="82"/>
    <s v="SM-17"/>
    <s v="CT-12"/>
    <s v="SKU-17"/>
    <x v="11"/>
    <s v="PRD-34"/>
    <s v="82SM-17CT-12SKU-17STR-20PRD-34"/>
    <n v="184"/>
    <n v="307.76869590293609"/>
    <n v="1"/>
    <n v="1.8760488056815781"/>
    <n v="0.10976360094108051"/>
    <n v="0.94454604060356273"/>
    <x v="6"/>
    <x v="0"/>
    <x v="5"/>
    <x v="32"/>
    <s v="Thiruvananthapuram"/>
    <s v="Kerala"/>
    <x v="0"/>
    <n v="184"/>
    <n v="1"/>
  </r>
  <r>
    <n v="83"/>
    <s v="SM-8"/>
    <s v="CT-6"/>
    <s v="SKU-30"/>
    <x v="5"/>
    <s v="PRD-20"/>
    <s v="83SM-8CT-6SKU-30STR-2PRD-20"/>
    <n v="119"/>
    <n v="164.88087391227543"/>
    <n v="8.85"/>
    <n v="11.543015320368848"/>
    <n v="0.40119114882459972"/>
    <n v="0.11569020242385897"/>
    <x v="15"/>
    <x v="1"/>
    <x v="1"/>
    <x v="34"/>
    <s v="Panaji"/>
    <s v="Goa"/>
    <x v="4"/>
    <n v="119"/>
    <n v="8.85"/>
  </r>
  <r>
    <n v="84"/>
    <s v="SM-7"/>
    <s v="CT-18"/>
    <s v="SKU-24"/>
    <x v="20"/>
    <s v="PRD-19"/>
    <s v="84SM-7CT-18SKU-24STR-47PRD-19"/>
    <n v="155"/>
    <n v="230.5865563474693"/>
    <n v="2.1"/>
    <n v="3.6644941030254583"/>
    <n v="0.25125872146610961"/>
    <n v="0.84944654439504008"/>
    <x v="9"/>
    <x v="0"/>
    <x v="4"/>
    <x v="18"/>
    <s v="Kohima"/>
    <s v="Nagaland"/>
    <x v="1"/>
    <n v="155"/>
    <n v="2.1"/>
  </r>
  <r>
    <n v="85"/>
    <s v="SM-3"/>
    <s v="CT-4"/>
    <s v="SKU-18"/>
    <x v="25"/>
    <s v="PRD-33"/>
    <s v="85SM-3CT-4SKU-18STR-24PRD-33"/>
    <n v="163"/>
    <n v="254.68174751212914"/>
    <n v="0.42857142857142855"/>
    <n v="0.70397598921998439"/>
    <n v="0.19810658528576175"/>
    <n v="0.97712777130853723"/>
    <x v="19"/>
    <x v="1"/>
    <x v="0"/>
    <x v="31"/>
    <s v="Patna"/>
    <s v="Bihar"/>
    <x v="3"/>
    <n v="163"/>
    <n v="0.42857142857142855"/>
  </r>
  <r>
    <n v="86"/>
    <s v="SM-4"/>
    <s v="CT-2"/>
    <s v="SKU-10"/>
    <x v="28"/>
    <s v="PRD-23"/>
    <s v="86SM-4CT-2SKU-10STR-37PRD-23"/>
    <n v="188"/>
    <n v="258.58509126015491"/>
    <n v="19.7"/>
    <n v="27.82828636127585"/>
    <n v="7.9228182963502425E-2"/>
    <n v="5.2929597738936573E-3"/>
    <x v="2"/>
    <x v="2"/>
    <x v="1"/>
    <x v="9"/>
    <s v="Itanagar"/>
    <s v="Arunachal Pradesh"/>
    <x v="1"/>
    <n v="188"/>
    <n v="19.7"/>
  </r>
  <r>
    <n v="87"/>
    <s v="SM-19"/>
    <s v="CT-3"/>
    <s v="SKU-21"/>
    <x v="42"/>
    <s v="PRD-35"/>
    <s v="87SM-19CT-3SKU-21STR-31PRD-35"/>
    <n v="198"/>
    <n v="240.4329948065226"/>
    <n v="16.5"/>
    <n v="20.250920987576066"/>
    <n v="1.2417276583106651E-2"/>
    <n v="3.6169167512737355E-3"/>
    <x v="10"/>
    <x v="1"/>
    <x v="0"/>
    <x v="15"/>
    <s v="Dispur"/>
    <s v="Assam"/>
    <x v="1"/>
    <n v="198"/>
    <n v="16.5"/>
  </r>
  <r>
    <n v="88"/>
    <s v="SM-12"/>
    <s v="CT-2"/>
    <s v="SKU-30"/>
    <x v="4"/>
    <s v="PRD-32"/>
    <s v="88SM-12CT-2SKU-30STR-33PRD-32"/>
    <n v="189"/>
    <n v="338.26423148181482"/>
    <n v="12.083333333333334"/>
    <n v="14.632208057024041"/>
    <n v="7.846045074977126E-2"/>
    <n v="0.27920865829460484"/>
    <x v="12"/>
    <x v="1"/>
    <x v="4"/>
    <x v="16"/>
    <s v="Itanagar"/>
    <s v="Arunachal Pradesh"/>
    <x v="1"/>
    <n v="189"/>
    <n v="12.083333333333334"/>
  </r>
  <r>
    <n v="89"/>
    <s v="SM-18"/>
    <s v="CT-2"/>
    <s v="SKU-28"/>
    <x v="39"/>
    <s v="PRD-26"/>
    <s v="89SM-18CT-2SKU-28STR-36PRD-26"/>
    <n v="133"/>
    <n v="194.86086781891524"/>
    <n v="1.25"/>
    <n v="1.515779894488108"/>
    <n v="0.34235241422777163"/>
    <n v="0.91060702625748391"/>
    <x v="3"/>
    <x v="0"/>
    <x v="3"/>
    <x v="27"/>
    <s v="Itanagar"/>
    <s v="Arunachal Pradesh"/>
    <x v="1"/>
    <n v="133"/>
    <n v="1.25"/>
  </r>
  <r>
    <n v="90"/>
    <s v="SM-19"/>
    <s v="CT-10"/>
    <s v="SKU-27"/>
    <x v="32"/>
    <s v="PRD-5"/>
    <s v="90SM-19CT-10SKU-27STR-9PRD-5"/>
    <n v="-25"/>
    <n v="40.892194452591305"/>
    <n v="-8.7058823529411757"/>
    <n v="13.573704125133142"/>
    <n v="0.90389752517489197"/>
    <n v="0.25711978556999393"/>
    <x v="10"/>
    <x v="1"/>
    <x v="1"/>
    <x v="21"/>
    <s v="Ranchi"/>
    <s v="Jharkhand"/>
    <x v="3"/>
    <n v="0"/>
    <n v="0"/>
  </r>
  <r>
    <n v="91"/>
    <s v="SM-18"/>
    <s v="CT-1"/>
    <s v="SKU-29"/>
    <x v="21"/>
    <s v="PRD-21"/>
    <s v="91SM-18CT-1SKU-29STR-16PRD-21"/>
    <n v="22"/>
    <n v="39.865593144479405"/>
    <n v="5.1578947368421053"/>
    <n v="7.1306116444308358"/>
    <n v="0.91536573742216076"/>
    <n v="0.51461436685579587"/>
    <x v="3"/>
    <x v="0"/>
    <x v="1"/>
    <x v="22"/>
    <s v="Amaravati"/>
    <s v="Andhra Pradesh"/>
    <x v="0"/>
    <n v="22"/>
    <n v="5.1578947368421053"/>
  </r>
  <r>
    <n v="92"/>
    <s v="SM-16"/>
    <s v="CT-8"/>
    <s v="SKU-13"/>
    <x v="14"/>
    <s v="PRD-16"/>
    <s v="92SM-16CT-8SKU-13STR-25PRD-16"/>
    <n v="106"/>
    <n v="186.57980937416963"/>
    <n v="5.75"/>
    <n v="8.6678223330764723"/>
    <n v="0.47435874428181757"/>
    <n v="0.42422390177298053"/>
    <x v="4"/>
    <x v="0"/>
    <x v="2"/>
    <x v="19"/>
    <s v="Chandigarh"/>
    <s v="Haryana"/>
    <x v="1"/>
    <n v="106"/>
    <n v="5.75"/>
  </r>
  <r>
    <n v="93"/>
    <s v="SM-12"/>
    <s v="CT-13"/>
    <s v="SKU-10"/>
    <x v="6"/>
    <s v="PRD-31"/>
    <s v="93SM-12CT-13SKU-10STR-12PRD-31"/>
    <n v="124"/>
    <n v="210.61268394639927"/>
    <n v="6.833333333333333"/>
    <n v="12.220674918650026"/>
    <n v="0.38375407409361906"/>
    <n v="0.58956440440495195"/>
    <x v="12"/>
    <x v="2"/>
    <x v="4"/>
    <x v="23"/>
    <s v="Bhopal"/>
    <s v="Madhya Pradesh"/>
    <x v="2"/>
    <n v="124"/>
    <n v="6.833333333333333"/>
  </r>
  <r>
    <n v="94"/>
    <s v="SM-5"/>
    <s v="CT-12"/>
    <s v="SKU-20"/>
    <x v="4"/>
    <s v="PRD-16"/>
    <s v="94SM-5CT-12SKU-20STR-33PRD-16"/>
    <n v="158"/>
    <n v="214.44374655373002"/>
    <n v="0.6428571428571429"/>
    <n v="1.2541223731854643"/>
    <n v="0.21762361918372863"/>
    <n v="0.97091468860447527"/>
    <x v="14"/>
    <x v="2"/>
    <x v="4"/>
    <x v="19"/>
    <s v="Thiruvananthapuram"/>
    <s v="Kerala"/>
    <x v="0"/>
    <n v="158"/>
    <n v="0.6428571428571429"/>
  </r>
  <r>
    <n v="95"/>
    <s v="SM-2"/>
    <s v="CT-13"/>
    <s v="SKU-27"/>
    <x v="29"/>
    <s v="PRD-15"/>
    <s v="95SM-2CT-13SKU-27STR-28PRD-15"/>
    <n v="115"/>
    <n v="203.26457153202387"/>
    <n v="7.666666666666667"/>
    <n v="11.570139117655964"/>
    <n v="0.40959077416578304"/>
    <n v="0.31377756786630828"/>
    <x v="18"/>
    <x v="1"/>
    <x v="6"/>
    <x v="35"/>
    <s v="Bhopal"/>
    <s v="Madhya Pradesh"/>
    <x v="2"/>
    <n v="115"/>
    <n v="7.666666666666667"/>
  </r>
  <r>
    <n v="96"/>
    <s v="SM-11"/>
    <s v="CT-25"/>
    <s v="SKU-25"/>
    <x v="43"/>
    <s v="PRD-18"/>
    <s v="96SM-11CT-25SKU-25STR-14PRD-18"/>
    <n v="125"/>
    <n v="189.99330357469299"/>
    <n v="10.4375"/>
    <n v="14.832886740008714"/>
    <n v="0.36960226286203557"/>
    <n v="0.16177386002606564"/>
    <x v="13"/>
    <x v="1"/>
    <x v="6"/>
    <x v="4"/>
    <s v="Kolkata"/>
    <s v="West Bengal"/>
    <x v="3"/>
    <n v="125"/>
    <n v="10.4375"/>
  </r>
  <r>
    <n v="97"/>
    <s v="SM-12"/>
    <s v="CT-24"/>
    <s v="SKU-11"/>
    <x v="33"/>
    <s v="PRD-1"/>
    <s v="97SM-12CT-24SKU-11STR-26PRD-1"/>
    <n v="157"/>
    <n v="234.27639651520713"/>
    <n v="1.6"/>
    <n v="1.904704844807112"/>
    <n v="0.21879043170603396"/>
    <n v="0.94494561785402054"/>
    <x v="12"/>
    <x v="1"/>
    <x v="4"/>
    <x v="6"/>
    <s v="Hyderabad"/>
    <s v="Telangana"/>
    <x v="0"/>
    <n v="157"/>
    <n v="1.6"/>
  </r>
  <r>
    <n v="98"/>
    <s v="SM-20"/>
    <s v="CT-3"/>
    <s v="SKU-18"/>
    <x v="21"/>
    <s v="PRD-28"/>
    <s v="98SM-20CT-3SKU-18STR-16PRD-28"/>
    <n v="186"/>
    <n v="279.03718466072326"/>
    <n v="0.82352941176470584"/>
    <n v="1.1037108893167704"/>
    <n v="0.10339582300184058"/>
    <n v="0.94709994950534515"/>
    <x v="16"/>
    <x v="1"/>
    <x v="1"/>
    <x v="20"/>
    <s v="Dispur"/>
    <s v="Assam"/>
    <x v="1"/>
    <n v="186"/>
    <n v="0.82352941176470584"/>
  </r>
  <r>
    <n v="99"/>
    <s v="SM-2"/>
    <s v="CT-24"/>
    <s v="SKU-19"/>
    <x v="36"/>
    <s v="PRD-9"/>
    <s v="99SM-2CT-24SKU-19STR-11PRD-9"/>
    <n v="61"/>
    <n v="117.12778458303272"/>
    <n v="9.4"/>
    <n v="17.72866460376342"/>
    <n v="0.72505639106968955"/>
    <n v="0.52360904214114212"/>
    <x v="18"/>
    <x v="1"/>
    <x v="2"/>
    <x v="12"/>
    <s v="Hyderabad"/>
    <s v="Telangana"/>
    <x v="0"/>
    <n v="61"/>
    <n v="9.4"/>
  </r>
  <r>
    <n v="100"/>
    <s v="SM-11"/>
    <s v="CT-4"/>
    <s v="SKU-14"/>
    <x v="4"/>
    <s v="PRD-33"/>
    <s v="100SM-11CT-4SKU-14STR-33PRD-33"/>
    <n v="-80"/>
    <n v="136.94090314217419"/>
    <n v="-9.5500000000000007"/>
    <n v="12.282843280766143"/>
    <n v="0.6027664559612379"/>
    <n v="5.0638774215136184E-2"/>
    <x v="13"/>
    <x v="2"/>
    <x v="4"/>
    <x v="31"/>
    <s v="Patna"/>
    <s v="Bihar"/>
    <x v="3"/>
    <n v="0"/>
    <n v="0"/>
  </r>
  <r>
    <n v="101"/>
    <s v="SM-9"/>
    <s v="CT-6"/>
    <s v="SKU-23"/>
    <x v="35"/>
    <s v="PRD-29"/>
    <s v="101SM-9CT-6SKU-23STR-45PRD-29"/>
    <n v="148"/>
    <n v="193.58563053145238"/>
    <n v="16.636363636363637"/>
    <n v="29.163455454293935"/>
    <n v="0.2838477275409812"/>
    <n v="9.1518426669743524E-2"/>
    <x v="0"/>
    <x v="2"/>
    <x v="0"/>
    <x v="26"/>
    <s v="Panaji"/>
    <s v="Goa"/>
    <x v="4"/>
    <n v="148"/>
    <n v="16.636363636363637"/>
  </r>
  <r>
    <n v="102"/>
    <s v="SM-5"/>
    <s v="CT-13"/>
    <s v="SKU-25"/>
    <x v="24"/>
    <s v="PRD-27"/>
    <s v="102SM-5CT-13SKU-25STR-44PRD-27"/>
    <n v="56"/>
    <n v="61.401166180632828"/>
    <n v="12.466666666666667"/>
    <n v="22.874003608412494"/>
    <n v="0.76564134439759879"/>
    <n v="6.7973284160549929E-2"/>
    <x v="14"/>
    <x v="1"/>
    <x v="1"/>
    <x v="25"/>
    <s v="Bhopal"/>
    <s v="Madhya Pradesh"/>
    <x v="2"/>
    <n v="56"/>
    <n v="12.466666666666667"/>
  </r>
  <r>
    <n v="103"/>
    <s v="SM-5"/>
    <s v="CT-3"/>
    <s v="SKU-21"/>
    <x v="42"/>
    <s v="PRD-28"/>
    <s v="103SM-5CT-3SKU-21STR-31PRD-28"/>
    <n v="76"/>
    <n v="84.27852770281477"/>
    <n v="1.7777777777777777"/>
    <n v="2.2028714819009538"/>
    <n v="0.61896073313418032"/>
    <n v="0.88256584806517369"/>
    <x v="14"/>
    <x v="1"/>
    <x v="0"/>
    <x v="20"/>
    <s v="Dispur"/>
    <s v="Assam"/>
    <x v="1"/>
    <n v="76"/>
    <n v="1.7777777777777777"/>
  </r>
  <r>
    <n v="104"/>
    <s v="SM-11"/>
    <s v="CT-22"/>
    <s v="SKU-27"/>
    <x v="15"/>
    <s v="PRD-27"/>
    <s v="104SM-11CT-22SKU-27STR-10PRD-27"/>
    <n v="54"/>
    <n v="83.493675546076389"/>
    <n v="9.8181818181818183"/>
    <n v="13.585961952947061"/>
    <n v="0.77202792238063223"/>
    <n v="0.44878705942743846"/>
    <x v="13"/>
    <x v="1"/>
    <x v="0"/>
    <x v="25"/>
    <s v="Gangtok"/>
    <s v="Sikkim"/>
    <x v="1"/>
    <n v="54"/>
    <n v="9.8181818181818183"/>
  </r>
  <r>
    <n v="105"/>
    <s v="SM-10"/>
    <s v="CT-7"/>
    <s v="SKU-30"/>
    <x v="30"/>
    <s v="PRD-17"/>
    <s v="105SM-10CT-7SKU-30STR-1PRD-17"/>
    <n v="48"/>
    <n v="49.229915399046753"/>
    <n v="4.8947368421052628"/>
    <n v="9.42860062805293"/>
    <n v="0.79536125900985544"/>
    <n v="0.52460343827247757"/>
    <x v="7"/>
    <x v="1"/>
    <x v="3"/>
    <x v="30"/>
    <s v="Gandhinagar"/>
    <s v="Gujarat"/>
    <x v="4"/>
    <n v="48"/>
    <n v="4.8947368421052628"/>
  </r>
  <r>
    <n v="106"/>
    <s v="SM-18"/>
    <s v="CT-21"/>
    <s v="SKU-28"/>
    <x v="41"/>
    <s v="PRD-22"/>
    <s v="106SM-18CT-21SKU-28STR-42PRD-22"/>
    <n v="31"/>
    <n v="49.761032583355593"/>
    <n v="4.5625"/>
    <n v="7.688747999489272"/>
    <n v="0.87400779592911937"/>
    <n v="0.63880298435199256"/>
    <x v="3"/>
    <x v="0"/>
    <x v="6"/>
    <x v="17"/>
    <s v="Jaipur"/>
    <s v="Rajasthan"/>
    <x v="1"/>
    <n v="31"/>
    <n v="4.5625"/>
  </r>
  <r>
    <n v="107"/>
    <s v="SM-10"/>
    <s v="CT-9"/>
    <s v="SKU-28"/>
    <x v="20"/>
    <s v="PRD-23"/>
    <s v="107SM-10CT-9SKU-28STR-47PRD-23"/>
    <n v="102"/>
    <n v="160.55299196619242"/>
    <n v="9.9285714285714288"/>
    <n v="14.191102387288041"/>
    <n v="0.48473126978328562"/>
    <n v="0.30896752648849857"/>
    <x v="7"/>
    <x v="0"/>
    <x v="4"/>
    <x v="9"/>
    <s v="Shimla"/>
    <s v="Himachal Pradesh"/>
    <x v="1"/>
    <n v="102"/>
    <n v="9.9285714285714288"/>
  </r>
  <r>
    <n v="108"/>
    <s v="SM-15"/>
    <s v="CT-9"/>
    <s v="SKU-18"/>
    <x v="29"/>
    <s v="PRD-36"/>
    <s v="108SM-15CT-9SKU-18STR-28PRD-36"/>
    <n v="191"/>
    <n v="355.03894215989419"/>
    <n v="3.1"/>
    <n v="4.5189277427177217"/>
    <n v="5.1044280987452506E-2"/>
    <n v="0.89759216428232924"/>
    <x v="8"/>
    <x v="1"/>
    <x v="6"/>
    <x v="7"/>
    <s v="Shimla"/>
    <s v="Himachal Pradesh"/>
    <x v="1"/>
    <n v="191"/>
    <n v="3.1"/>
  </r>
  <r>
    <n v="109"/>
    <s v="SM-1"/>
    <s v="CT-23"/>
    <s v="SKU-19"/>
    <x v="3"/>
    <s v="PRD-4"/>
    <s v="109SM-1CT-23SKU-19STR-43PRD-4"/>
    <n v="174"/>
    <n v="226.28577924450209"/>
    <n v="3.1428571428571428"/>
    <n v="3.2261862972729354"/>
    <n v="0.15344491433338836"/>
    <n v="0.84057149730651703"/>
    <x v="1"/>
    <x v="1"/>
    <x v="3"/>
    <x v="11"/>
    <s v="Chennai"/>
    <s v="Tamil Nadu"/>
    <x v="0"/>
    <n v="174"/>
    <n v="3.1428571428571428"/>
  </r>
  <r>
    <n v="110"/>
    <s v="SM-12"/>
    <s v="CT-16"/>
    <s v="SKU-26"/>
    <x v="18"/>
    <s v="PRD-20"/>
    <s v="110SM-12CT-16SKU-26STR-32PRD-20"/>
    <n v="-18"/>
    <n v="29.57016426965744"/>
    <n v="-7.1052631578947372"/>
    <n v="9.7638168614089071"/>
    <n v="0.93024684120451417"/>
    <n v="0.32214188419086109"/>
    <x v="12"/>
    <x v="1"/>
    <x v="2"/>
    <x v="34"/>
    <s v="Shillong"/>
    <s v="Meghalaya"/>
    <x v="1"/>
    <n v="0"/>
    <n v="0"/>
  </r>
  <r>
    <n v="111"/>
    <s v="SM-20"/>
    <s v="CT-22"/>
    <s v="SKU-13"/>
    <x v="44"/>
    <s v="PRD-13"/>
    <s v="111SM-20CT-22SKU-13STR-6PRD-13"/>
    <n v="20"/>
    <n v="30.97872406011566"/>
    <n v="6.833333333333333"/>
    <n v="9.2255701019867047"/>
    <n v="0.92535908518176357"/>
    <n v="0.39308165695345998"/>
    <x v="16"/>
    <x v="0"/>
    <x v="5"/>
    <x v="13"/>
    <s v="Gangtok"/>
    <s v="Sikkim"/>
    <x v="1"/>
    <n v="20"/>
    <n v="6.833333333333333"/>
  </r>
  <r>
    <n v="112"/>
    <s v="SM-8"/>
    <s v="CT-21"/>
    <s v="SKU-15"/>
    <x v="6"/>
    <s v="PRD-9"/>
    <s v="112SM-8CT-21SKU-15STR-12PRD-9"/>
    <n v="156"/>
    <n v="258.00613219924611"/>
    <n v="9.882352941176471"/>
    <n v="14.7256174065606"/>
    <n v="0.22841411046067395"/>
    <n v="0.16177171315229"/>
    <x v="15"/>
    <x v="0"/>
    <x v="4"/>
    <x v="12"/>
    <s v="Jaipur"/>
    <s v="Rajasthan"/>
    <x v="1"/>
    <n v="156"/>
    <n v="9.882352941176471"/>
  </r>
  <r>
    <n v="113"/>
    <s v="SM-7"/>
    <s v="CT-2"/>
    <s v="SKU-16"/>
    <x v="17"/>
    <s v="PRD-23"/>
    <s v="113SM-7CT-2SKU-16STR-7PRD-23"/>
    <n v="82"/>
    <n v="153.48745063614894"/>
    <n v="9.5789473684210531"/>
    <n v="18.303359741082481"/>
    <n v="0.5975089308335888"/>
    <n v="9.4325313465479232E-2"/>
    <x v="9"/>
    <x v="2"/>
    <x v="6"/>
    <x v="9"/>
    <s v="Itanagar"/>
    <s v="Arunachal Pradesh"/>
    <x v="1"/>
    <n v="82"/>
    <n v="9.5789473684210531"/>
  </r>
  <r>
    <n v="114"/>
    <s v="SM-3"/>
    <s v="CT-12"/>
    <s v="SKU-18"/>
    <x v="6"/>
    <s v="PRD-32"/>
    <s v="114SM-3CT-12SKU-18STR-12PRD-32"/>
    <n v="81"/>
    <n v="153.405256961844"/>
    <n v="8.1999999999999993"/>
    <n v="15.424071083565678"/>
    <n v="0.60077299159750142"/>
    <n v="0.16649032665580932"/>
    <x v="19"/>
    <x v="1"/>
    <x v="4"/>
    <x v="16"/>
    <s v="Thiruvananthapuram"/>
    <s v="Kerala"/>
    <x v="0"/>
    <n v="81"/>
    <n v="8.1999999999999993"/>
  </r>
  <r>
    <n v="115"/>
    <s v="SM-11"/>
    <s v="CT-15"/>
    <s v="SKU-21"/>
    <x v="38"/>
    <s v="PRD-18"/>
    <s v="115SM-11CT-15SKU-21STR-21PRD-18"/>
    <n v="165"/>
    <n v="201.41385077643662"/>
    <n v="3.4615384615384617"/>
    <n v="6.8312495673309499"/>
    <n v="0.19572191896656843"/>
    <n v="0.82909293910913107"/>
    <x v="13"/>
    <x v="1"/>
    <x v="6"/>
    <x v="4"/>
    <s v="Imphal"/>
    <s v="Manipur"/>
    <x v="1"/>
    <n v="165"/>
    <n v="3.4615384615384617"/>
  </r>
  <r>
    <n v="116"/>
    <s v="SM-8"/>
    <s v="CT-5"/>
    <s v="SKU-18"/>
    <x v="32"/>
    <s v="PRD-16"/>
    <s v="116SM-8CT-5SKU-18STR-9PRD-16"/>
    <n v="145"/>
    <n v="211.28828204125443"/>
    <n v="1.0833333333333333"/>
    <n v="1.4571896786984537"/>
    <n v="0.29009674060392932"/>
    <n v="0.94775541666927277"/>
    <x v="15"/>
    <x v="1"/>
    <x v="1"/>
    <x v="19"/>
    <s v="Naya Raipur"/>
    <s v="Chhattisgarh"/>
    <x v="2"/>
    <n v="145"/>
    <n v="1.0833333333333333"/>
  </r>
  <r>
    <n v="117"/>
    <s v="SM-7"/>
    <s v="CT-6"/>
    <s v="SKU-10"/>
    <x v="7"/>
    <s v="PRD-18"/>
    <s v="117SM-7CT-6SKU-10STR-5PRD-18"/>
    <n v="116"/>
    <n v="145.97536479074142"/>
    <n v="14.583333333333334"/>
    <n v="20.207102090810718"/>
    <n v="0.40427909068991519"/>
    <n v="0.12624397333282178"/>
    <x v="9"/>
    <x v="2"/>
    <x v="4"/>
    <x v="4"/>
    <s v="Panaji"/>
    <s v="Goa"/>
    <x v="4"/>
    <n v="116"/>
    <n v="14.583333333333334"/>
  </r>
  <r>
    <n v="118"/>
    <s v="SM-15"/>
    <s v="CT-13"/>
    <s v="SKU-10"/>
    <x v="18"/>
    <s v="PRD-34"/>
    <s v="118SM-15CT-13SKU-10STR-32PRD-34"/>
    <n v="113"/>
    <n v="193.6837377847007"/>
    <n v="4.1052631578947372"/>
    <n v="7.5503150829260264"/>
    <n v="0.42076678974856796"/>
    <n v="0.61350867568630396"/>
    <x v="8"/>
    <x v="2"/>
    <x v="2"/>
    <x v="32"/>
    <s v="Bhopal"/>
    <s v="Madhya Pradesh"/>
    <x v="2"/>
    <n v="113"/>
    <n v="4.1052631578947372"/>
  </r>
  <r>
    <n v="119"/>
    <s v="SM-16"/>
    <s v="CT-14"/>
    <s v="SKU-14"/>
    <x v="11"/>
    <s v="PRD-12"/>
    <s v="119SM-16CT-14SKU-14STR-20PRD-12"/>
    <n v="19"/>
    <n v="24.018634985218036"/>
    <n v="14"/>
    <n v="19.485289164895985"/>
    <n v="0.92541237164597878"/>
    <n v="0.23971300928960215"/>
    <x v="4"/>
    <x v="2"/>
    <x v="5"/>
    <x v="0"/>
    <s v="Mumbai"/>
    <s v="Maharashtra"/>
    <x v="4"/>
    <n v="19"/>
    <n v="14"/>
  </r>
  <r>
    <n v="120"/>
    <s v="SM-13"/>
    <s v="CT-13"/>
    <s v="SKU-11"/>
    <x v="24"/>
    <s v="PRD-15"/>
    <s v="120SM-13CT-13SKU-11STR-44PRD-15"/>
    <n v="-69"/>
    <n v="81.089211799305176"/>
    <n v="-3.3157894736842106"/>
    <n v="5.4058452492119997"/>
    <n v="0.66397917681880725"/>
    <n v="0.71598860897034589"/>
    <x v="11"/>
    <x v="1"/>
    <x v="1"/>
    <x v="35"/>
    <s v="Bhopal"/>
    <s v="Madhya Pradesh"/>
    <x v="2"/>
    <n v="0"/>
    <n v="0"/>
  </r>
  <r>
    <n v="121"/>
    <s v="SM-1"/>
    <s v="CT-24"/>
    <s v="SKU-19"/>
    <x v="32"/>
    <s v="PRD-12"/>
    <s v="121SM-1CT-24SKU-19STR-9PRD-12"/>
    <n v="122"/>
    <n v="213.70306062351693"/>
    <n v="8.6363636363636367"/>
    <n v="10.040007489087245"/>
    <n v="0.38639430807053854"/>
    <n v="0.52179670328205441"/>
    <x v="1"/>
    <x v="1"/>
    <x v="1"/>
    <x v="0"/>
    <s v="Hyderabad"/>
    <s v="Telangana"/>
    <x v="0"/>
    <n v="122"/>
    <n v="8.6363636363636367"/>
  </r>
  <r>
    <n v="122"/>
    <s v="SM-9"/>
    <s v="CT-6"/>
    <s v="SKU-27"/>
    <x v="2"/>
    <s v="PRD-21"/>
    <s v="122SM-9CT-6SKU-27STR-39PRD-21"/>
    <n v="154"/>
    <n v="283.74937669030396"/>
    <n v="7.1111111111111107"/>
    <n v="12.504100235846604"/>
    <n v="0.26252519614458569"/>
    <n v="0.34585358609153538"/>
    <x v="0"/>
    <x v="1"/>
    <x v="2"/>
    <x v="22"/>
    <s v="Panaji"/>
    <s v="Goa"/>
    <x v="4"/>
    <n v="154"/>
    <n v="7.1111111111111107"/>
  </r>
  <r>
    <n v="123"/>
    <s v="SM-1"/>
    <s v="CT-21"/>
    <s v="SKU-12"/>
    <x v="45"/>
    <s v="PRD-3"/>
    <s v="123SM-1CT-21SKU-12STR-18PRD-3"/>
    <n v="73"/>
    <n v="134.67895665910831"/>
    <n v="9"/>
    <n v="14.423370319285064"/>
    <n v="0.62638715477013784"/>
    <n v="0.24267323929362405"/>
    <x v="1"/>
    <x v="1"/>
    <x v="2"/>
    <x v="29"/>
    <s v="Jaipur"/>
    <s v="Rajasthan"/>
    <x v="1"/>
    <n v="73"/>
    <n v="9"/>
  </r>
  <r>
    <n v="124"/>
    <s v="SM-2"/>
    <s v="CT-21"/>
    <s v="SKU-30"/>
    <x v="11"/>
    <s v="PRD-21"/>
    <s v="124SM-2CT-21SKU-30STR-20PRD-21"/>
    <n v="17"/>
    <n v="31.677304166014167"/>
    <n v="1.1052631578947369"/>
    <n v="1.3554116654361577"/>
    <n v="0.93260037608326762"/>
    <n v="0.93507860180414004"/>
    <x v="18"/>
    <x v="1"/>
    <x v="5"/>
    <x v="22"/>
    <s v="Jaipur"/>
    <s v="Rajasthan"/>
    <x v="1"/>
    <n v="17"/>
    <n v="1.1052631578947369"/>
  </r>
  <r>
    <n v="125"/>
    <s v="SM-16"/>
    <s v="CT-16"/>
    <s v="SKU-12"/>
    <x v="46"/>
    <s v="PRD-19"/>
    <s v="125SM-16CT-16SKU-12STR-19PRD-19"/>
    <n v="92"/>
    <n v="158.88992448943554"/>
    <n v="12.76923076923077"/>
    <n v="23.267390018585054"/>
    <n v="0.53145904291484736"/>
    <n v="0.1633320341641793"/>
    <x v="4"/>
    <x v="1"/>
    <x v="4"/>
    <x v="18"/>
    <s v="Shillong"/>
    <s v="Meghalaya"/>
    <x v="1"/>
    <n v="92"/>
    <n v="12.76923076923077"/>
  </r>
  <r>
    <n v="126"/>
    <s v="SM-19"/>
    <s v="CT-12"/>
    <s v="SKU-25"/>
    <x v="47"/>
    <s v="PRD-26"/>
    <s v="126SM-19CT-12SKU-25STR-13PRD-26"/>
    <n v="195"/>
    <n v="307.67182649375422"/>
    <n v="1.6"/>
    <n v="1.9772698653469698"/>
    <n v="2.2701030546699918E-2"/>
    <n v="0.9117866403382473"/>
    <x v="10"/>
    <x v="1"/>
    <x v="5"/>
    <x v="27"/>
    <s v="Thiruvananthapuram"/>
    <s v="Kerala"/>
    <x v="0"/>
    <n v="195"/>
    <n v="1.6"/>
  </r>
  <r>
    <n v="127"/>
    <s v="SM-11"/>
    <s v="CT-22"/>
    <s v="SKU-25"/>
    <x v="21"/>
    <s v="PRD-3"/>
    <s v="127SM-11CT-22SKU-25STR-16PRD-3"/>
    <n v="159"/>
    <n v="281.13854214096682"/>
    <n v="4.2352941176470589"/>
    <n v="4.7313740835399738"/>
    <n v="0.21347887981965707"/>
    <n v="0.66159639812376858"/>
    <x v="13"/>
    <x v="1"/>
    <x v="1"/>
    <x v="29"/>
    <s v="Gangtok"/>
    <s v="Sikkim"/>
    <x v="1"/>
    <n v="159"/>
    <n v="4.2352941176470589"/>
  </r>
  <r>
    <n v="128"/>
    <s v="SM-15"/>
    <s v="CT-1"/>
    <s v="SKU-14"/>
    <x v="14"/>
    <s v="PRD-27"/>
    <s v="128SM-15CT-1SKU-14STR-25PRD-27"/>
    <n v="160"/>
    <n v="169.84396693987296"/>
    <n v="11.142857142857142"/>
    <n v="15.221178062148834"/>
    <n v="0.21125213990023906"/>
    <n v="0.23134003309947193"/>
    <x v="8"/>
    <x v="2"/>
    <x v="2"/>
    <x v="25"/>
    <s v="Amaravati"/>
    <s v="Andhra Pradesh"/>
    <x v="0"/>
    <n v="160"/>
    <n v="11.142857142857142"/>
  </r>
  <r>
    <n v="129"/>
    <s v="SM-20"/>
    <s v="CT-2"/>
    <s v="SKU-21"/>
    <x v="30"/>
    <s v="PRD-8"/>
    <s v="129SM-20CT-2SKU-21STR-1PRD-8"/>
    <n v="120"/>
    <n v="222.34801845218095"/>
    <n v="5.2941176470588234"/>
    <n v="8.6917936332175643"/>
    <n v="0.3882374886747656"/>
    <n v="0.5350826297855289"/>
    <x v="16"/>
    <x v="1"/>
    <x v="3"/>
    <x v="8"/>
    <s v="Itanagar"/>
    <s v="Arunachal Pradesh"/>
    <x v="1"/>
    <n v="120"/>
    <n v="5.2941176470588234"/>
  </r>
  <r>
    <n v="130"/>
    <s v="SM-18"/>
    <s v="CT-23"/>
    <s v="SKU-30"/>
    <x v="33"/>
    <s v="PRD-4"/>
    <s v="130SM-18CT-23SKU-30STR-26PRD-4"/>
    <n v="-95"/>
    <n v="96.247445806061023"/>
    <n v="-8.8571428571428577"/>
    <n v="13.969911298154884"/>
    <n v="0.5263458729418713"/>
    <n v="0.38119411210118026"/>
    <x v="3"/>
    <x v="1"/>
    <x v="4"/>
    <x v="11"/>
    <s v="Chennai"/>
    <s v="Tamil Nadu"/>
    <x v="0"/>
    <n v="0"/>
    <n v="0"/>
  </r>
  <r>
    <n v="131"/>
    <s v="SM-7"/>
    <s v="CT-17"/>
    <s v="SKU-18"/>
    <x v="4"/>
    <s v="PRD-22"/>
    <s v="131SM-7CT-17SKU-18STR-33PRD-22"/>
    <n v="194"/>
    <n v="207.2389367842425"/>
    <n v="6.416666666666667"/>
    <n v="12.766849728019402"/>
    <n v="2.5275853219230648E-2"/>
    <n v="0.62573767088589816"/>
    <x v="9"/>
    <x v="1"/>
    <x v="4"/>
    <x v="17"/>
    <s v="Aizawl"/>
    <s v="Mizoram"/>
    <x v="1"/>
    <n v="194"/>
    <n v="6.416666666666667"/>
  </r>
  <r>
    <n v="132"/>
    <s v="SM-10"/>
    <s v="CT-13"/>
    <s v="SKU-18"/>
    <x v="11"/>
    <s v="PRD-18"/>
    <s v="132SM-10CT-13SKU-18STR-20PRD-18"/>
    <n v="142"/>
    <n v="234.34376746233261"/>
    <n v="0.8"/>
    <n v="1.0119685524965603"/>
    <n v="0.30911907400435701"/>
    <n v="0.95153419858893429"/>
    <x v="7"/>
    <x v="1"/>
    <x v="5"/>
    <x v="4"/>
    <s v="Bhopal"/>
    <s v="Madhya Pradesh"/>
    <x v="2"/>
    <n v="142"/>
    <n v="0.8"/>
  </r>
  <r>
    <n v="133"/>
    <s v="SM-15"/>
    <s v="CT-20"/>
    <s v="SKU-29"/>
    <x v="41"/>
    <s v="PRD-15"/>
    <s v="133SM-15CT-20SKU-29STR-42PRD-15"/>
    <n v="94"/>
    <n v="159.48931801772702"/>
    <n v="10.090909090909092"/>
    <n v="11.15746380586269"/>
    <n v="0.52758212704245633"/>
    <n v="0.44365510557084353"/>
    <x v="8"/>
    <x v="0"/>
    <x v="6"/>
    <x v="35"/>
    <s v="Chandigarh"/>
    <s v="Punjab"/>
    <x v="1"/>
    <n v="94"/>
    <n v="10.090909090909092"/>
  </r>
  <r>
    <n v="134"/>
    <s v="SM-15"/>
    <s v="CT-21"/>
    <s v="SKU-23"/>
    <x v="47"/>
    <s v="PRD-31"/>
    <s v="134SM-15CT-21SKU-23STR-13PRD-31"/>
    <n v="176"/>
    <n v="199.64919410427399"/>
    <n v="13.083333333333334"/>
    <n v="20.071149115084658"/>
    <n v="0.14387247307558704"/>
    <n v="0.20617593849227922"/>
    <x v="8"/>
    <x v="2"/>
    <x v="5"/>
    <x v="23"/>
    <s v="Jaipur"/>
    <s v="Rajasthan"/>
    <x v="1"/>
    <n v="176"/>
    <n v="13.083333333333334"/>
  </r>
  <r>
    <n v="135"/>
    <s v="SM-4"/>
    <s v="CT-9"/>
    <s v="SKU-30"/>
    <x v="11"/>
    <s v="PRD-24"/>
    <s v="135SM-4CT-9SKU-30STR-20PRD-24"/>
    <n v="98"/>
    <n v="128.36112639343744"/>
    <n v="11.166666666666666"/>
    <n v="20.352273881288895"/>
    <n v="0.50292775564258596"/>
    <n v="0.32269339463908042"/>
    <x v="2"/>
    <x v="1"/>
    <x v="5"/>
    <x v="10"/>
    <s v="Shimla"/>
    <s v="Himachal Pradesh"/>
    <x v="1"/>
    <n v="98"/>
    <n v="11.166666666666666"/>
  </r>
  <r>
    <n v="136"/>
    <s v="SM-1"/>
    <s v="CT-14"/>
    <s v="SKU-16"/>
    <x v="2"/>
    <s v="PRD-14"/>
    <s v="136SM-1CT-14SKU-16STR-39PRD-14"/>
    <n v="36"/>
    <n v="70.78790635046299"/>
    <n v="9.2307692307692299"/>
    <n v="11.363951272718356"/>
    <n v="0.84558761468179711"/>
    <n v="0.40328581226445237"/>
    <x v="1"/>
    <x v="2"/>
    <x v="2"/>
    <x v="24"/>
    <s v="Mumbai"/>
    <s v="Maharashtra"/>
    <x v="4"/>
    <n v="36"/>
    <n v="9.2307692307692299"/>
  </r>
  <r>
    <n v="137"/>
    <s v="SM-1"/>
    <s v="CT-1"/>
    <s v="SKU-12"/>
    <x v="33"/>
    <s v="PRD-24"/>
    <s v="137SM-1CT-1SKU-12STR-26PRD-24"/>
    <n v="29"/>
    <n v="47.567077153276244"/>
    <n v="15.416666666666666"/>
    <n v="25.505604040093484"/>
    <n v="0.87520635501598731"/>
    <n v="7.3320456084109309E-2"/>
    <x v="1"/>
    <x v="1"/>
    <x v="4"/>
    <x v="10"/>
    <s v="Amaravati"/>
    <s v="Andhra Pradesh"/>
    <x v="0"/>
    <n v="29"/>
    <n v="15.416666666666666"/>
  </r>
  <r>
    <n v="138"/>
    <s v="SM-3"/>
    <s v="CT-15"/>
    <s v="SKU-25"/>
    <x v="2"/>
    <s v="PRD-8"/>
    <s v="138SM-3CT-15SKU-25STR-39PRD-8"/>
    <n v="42"/>
    <n v="50.414278142679898"/>
    <n v="12.857142857142858"/>
    <n v="14.01492797849475"/>
    <n v="0.81225474043530821"/>
    <n v="0.10185417447991796"/>
    <x v="19"/>
    <x v="1"/>
    <x v="2"/>
    <x v="8"/>
    <s v="Imphal"/>
    <s v="Manipur"/>
    <x v="1"/>
    <n v="42"/>
    <n v="12.857142857142858"/>
  </r>
  <r>
    <n v="139"/>
    <s v="SM-1"/>
    <s v="CT-12"/>
    <s v="SKU-30"/>
    <x v="28"/>
    <s v="PRD-5"/>
    <s v="139SM-1CT-12SKU-30STR-37PRD-5"/>
    <n v="3"/>
    <n v="3.7243400246530398"/>
    <n v="13.636363636363637"/>
    <n v="20.891345385942678"/>
    <n v="0.98655704068223138"/>
    <n v="0.24969532230424507"/>
    <x v="1"/>
    <x v="1"/>
    <x v="1"/>
    <x v="21"/>
    <s v="Thiruvananthapuram"/>
    <s v="Kerala"/>
    <x v="0"/>
    <n v="3"/>
    <n v="13.636363636363637"/>
  </r>
  <r>
    <n v="140"/>
    <s v="SM-12"/>
    <s v="CT-6"/>
    <s v="SKU-13"/>
    <x v="14"/>
    <s v="PRD-21"/>
    <s v="140SM-12CT-6SKU-13STR-25PRD-21"/>
    <n v="-51"/>
    <n v="93.930093866155119"/>
    <n v="-5"/>
    <n v="7.5320151054845184"/>
    <n v="0.7809932369596978"/>
    <n v="0.57287964269867719"/>
    <x v="12"/>
    <x v="0"/>
    <x v="2"/>
    <x v="22"/>
    <s v="Panaji"/>
    <s v="Goa"/>
    <x v="4"/>
    <n v="0"/>
    <n v="0"/>
  </r>
  <r>
    <n v="141"/>
    <s v="SM-2"/>
    <s v="CT-6"/>
    <s v="SKU-26"/>
    <x v="42"/>
    <s v="PRD-36"/>
    <s v="141SM-2CT-6SKU-26STR-31PRD-36"/>
    <n v="183"/>
    <n v="224.834286737578"/>
    <n v="0.15789473684210525"/>
    <n v="0.30005127545495225"/>
    <n v="0.11327552467478663"/>
    <n v="0.99085322301988465"/>
    <x v="18"/>
    <x v="1"/>
    <x v="0"/>
    <x v="7"/>
    <s v="Panaji"/>
    <s v="Goa"/>
    <x v="4"/>
    <n v="183"/>
    <n v="0.15789473684210525"/>
  </r>
  <r>
    <n v="142"/>
    <s v="SM-6"/>
    <s v="CT-8"/>
    <s v="SKU-10"/>
    <x v="16"/>
    <s v="PRD-27"/>
    <s v="142SM-6CT-8SKU-10STR-15PRD-27"/>
    <n v="105"/>
    <n v="169.87275162412666"/>
    <n v="13.307692307692308"/>
    <n v="19.281229277042385"/>
    <n v="0.47463854507066927"/>
    <n v="0.12754056069550901"/>
    <x v="17"/>
    <x v="2"/>
    <x v="3"/>
    <x v="25"/>
    <s v="Chandigarh"/>
    <s v="Haryana"/>
    <x v="1"/>
    <n v="105"/>
    <n v="13.307692307692308"/>
  </r>
  <r>
    <n v="143"/>
    <s v="SM-8"/>
    <s v="CT-9"/>
    <s v="SKU-29"/>
    <x v="46"/>
    <s v="PRD-2"/>
    <s v="143SM-8CT-9SKU-29STR-19PRD-2"/>
    <n v="150"/>
    <n v="235.79151056221986"/>
    <n v="2.9473684210526314"/>
    <n v="3.0807279342125971"/>
    <n v="0.27638244667107736"/>
    <n v="0.77143721344776706"/>
    <x v="15"/>
    <x v="0"/>
    <x v="4"/>
    <x v="14"/>
    <s v="Shimla"/>
    <s v="Himachal Pradesh"/>
    <x v="1"/>
    <n v="150"/>
    <n v="2.9473684210526314"/>
  </r>
  <r>
    <n v="144"/>
    <s v="SM-15"/>
    <s v="CT-14"/>
    <s v="SKU-21"/>
    <x v="2"/>
    <s v="PRD-36"/>
    <s v="144SM-15CT-14SKU-21STR-39PRD-36"/>
    <n v="32"/>
    <n v="40.86363986792729"/>
    <n v="3.6111111111111112"/>
    <n v="6.2625961309966183"/>
    <n v="0.87375382336063701"/>
    <n v="0.70579937630099776"/>
    <x v="8"/>
    <x v="1"/>
    <x v="2"/>
    <x v="7"/>
    <s v="Mumbai"/>
    <s v="Maharashtra"/>
    <x v="4"/>
    <n v="32"/>
    <n v="3.6111111111111112"/>
  </r>
  <r>
    <n v="145"/>
    <s v="SM-10"/>
    <s v="CT-8"/>
    <s v="SKU-13"/>
    <x v="5"/>
    <s v="PRD-35"/>
    <s v="145SM-10CT-8SKU-13STR-2PRD-35"/>
    <n v="38"/>
    <n v="67.244373662611338"/>
    <n v="10.823529411764707"/>
    <n v="21.607831433763906"/>
    <n v="0.83511300539438049"/>
    <n v="7.7764554432912969E-2"/>
    <x v="7"/>
    <x v="0"/>
    <x v="1"/>
    <x v="15"/>
    <s v="Chandigarh"/>
    <s v="Haryana"/>
    <x v="1"/>
    <n v="38"/>
    <n v="10.823529411764707"/>
  </r>
  <r>
    <n v="146"/>
    <s v="SM-19"/>
    <s v="CT-17"/>
    <s v="SKU-10"/>
    <x v="11"/>
    <s v="PRD-10"/>
    <s v="146SM-19CT-17SKU-10STR-20PRD-10"/>
    <n v="46"/>
    <n v="51.756079933061663"/>
    <n v="5.4285714285714288"/>
    <n v="8.9678126927185708"/>
    <n v="0.79695428763538567"/>
    <n v="0.62694814556622558"/>
    <x v="10"/>
    <x v="2"/>
    <x v="5"/>
    <x v="3"/>
    <s v="Aizawl"/>
    <s v="Mizoram"/>
    <x v="1"/>
    <n v="46"/>
    <n v="5.4285714285714288"/>
  </r>
  <r>
    <n v="147"/>
    <s v="SM-2"/>
    <s v="CT-5"/>
    <s v="SKU-18"/>
    <x v="25"/>
    <s v="PRD-12"/>
    <s v="147SM-2CT-5SKU-18STR-24PRD-12"/>
    <n v="4"/>
    <n v="4.9784576513786103"/>
    <n v="5.35"/>
    <n v="9.0504454338457538"/>
    <n v="0.98493803332741559"/>
    <n v="0.45090002356169001"/>
    <x v="18"/>
    <x v="1"/>
    <x v="0"/>
    <x v="0"/>
    <s v="Naya Raipur"/>
    <s v="Chhattisgarh"/>
    <x v="2"/>
    <n v="4"/>
    <n v="5.35"/>
  </r>
  <r>
    <n v="148"/>
    <s v="SM-4"/>
    <s v="CT-18"/>
    <s v="SKU-29"/>
    <x v="42"/>
    <s v="PRD-7"/>
    <s v="148SM-4CT-18SKU-29STR-31PRD-7"/>
    <n v="1"/>
    <n v="1.2334700580346716"/>
    <n v="13.066666666666666"/>
    <n v="15.699693888935135"/>
    <n v="0.99919724047745073"/>
    <n v="5.925278384018684E-3"/>
    <x v="2"/>
    <x v="0"/>
    <x v="0"/>
    <x v="1"/>
    <s v="Kohima"/>
    <s v="Nagaland"/>
    <x v="1"/>
    <n v="1"/>
    <n v="13.066666666666666"/>
  </r>
  <r>
    <n v="149"/>
    <s v="SM-1"/>
    <s v="CT-19"/>
    <s v="SKU-11"/>
    <x v="9"/>
    <s v="PRD-13"/>
    <s v="149SM-1CT-19SKU-11STR-27PRD-13"/>
    <n v="129"/>
    <n v="151.82795798775493"/>
    <n v="4.1428571428571432"/>
    <n v="6.9442748343227052"/>
    <n v="0.35663701129401681"/>
    <n v="0.76576322610434333"/>
    <x v="1"/>
    <x v="1"/>
    <x v="5"/>
    <x v="13"/>
    <s v="Bhubaneswar"/>
    <s v="Odisha"/>
    <x v="3"/>
    <n v="129"/>
    <n v="4.1428571428571432"/>
  </r>
  <r>
    <n v="150"/>
    <s v="SM-11"/>
    <s v="CT-14"/>
    <s v="SKU-11"/>
    <x v="3"/>
    <s v="PRD-35"/>
    <s v="150SM-11CT-14SKU-11STR-43PRD-35"/>
    <n v="-111"/>
    <n v="135.95806604805549"/>
    <n v="-5.666666666666667"/>
    <n v="6.4382037633407814"/>
    <n v="0.43542094711010659"/>
    <n v="0.69808329593196927"/>
    <x v="13"/>
    <x v="1"/>
    <x v="3"/>
    <x v="15"/>
    <s v="Mumbai"/>
    <s v="Maharashtra"/>
    <x v="4"/>
    <n v="0"/>
    <n v="0"/>
  </r>
  <r>
    <n v="151"/>
    <s v="SM-13"/>
    <s v="CT-10"/>
    <s v="SKU-25"/>
    <x v="47"/>
    <s v="PRD-1"/>
    <s v="151SM-13CT-10SKU-25STR-13PRD-1"/>
    <n v="58"/>
    <n v="115.18939010999918"/>
    <n v="1.75"/>
    <n v="1.8649208231235466"/>
    <n v="0.76048945577316274"/>
    <n v="0.88012690990876341"/>
    <x v="11"/>
    <x v="1"/>
    <x v="5"/>
    <x v="6"/>
    <s v="Ranchi"/>
    <s v="Jharkhand"/>
    <x v="3"/>
    <n v="58"/>
    <n v="1.75"/>
  </r>
  <r>
    <n v="152"/>
    <s v="SM-12"/>
    <s v="CT-1"/>
    <s v="SKU-14"/>
    <x v="9"/>
    <s v="PRD-34"/>
    <s v="152SM-12CT-1SKU-14STR-27PRD-34"/>
    <n v="131"/>
    <n v="210.83310938707697"/>
    <n v="1.25"/>
    <n v="1.8526400569435464"/>
    <n v="0.34669842117085026"/>
    <n v="0.94605597803908204"/>
    <x v="12"/>
    <x v="2"/>
    <x v="5"/>
    <x v="32"/>
    <s v="Amaravati"/>
    <s v="Andhra Pradesh"/>
    <x v="0"/>
    <n v="131"/>
    <n v="1.25"/>
  </r>
  <r>
    <n v="153"/>
    <s v="SM-1"/>
    <s v="CT-10"/>
    <s v="SKU-20"/>
    <x v="14"/>
    <s v="PRD-18"/>
    <s v="153SM-1CT-10SKU-20STR-25PRD-18"/>
    <n v="52"/>
    <n v="103.44215754113361"/>
    <n v="8.4705882352941178"/>
    <n v="16.007624418463998"/>
    <n v="0.78086073513519005"/>
    <n v="0.28040037889500657"/>
    <x v="1"/>
    <x v="2"/>
    <x v="2"/>
    <x v="4"/>
    <s v="Ranchi"/>
    <s v="Jharkhand"/>
    <x v="3"/>
    <n v="52"/>
    <n v="8.4705882352941178"/>
  </r>
  <r>
    <n v="154"/>
    <s v="SM-12"/>
    <s v="CT-5"/>
    <s v="SKU-28"/>
    <x v="8"/>
    <s v="PRD-22"/>
    <s v="154SM-12CT-5SKU-28STR-48PRD-22"/>
    <n v="118"/>
    <n v="130.44821884529711"/>
    <n v="9.1666666666666661"/>
    <n v="16.909389881407616"/>
    <n v="0.40126977095504346"/>
    <n v="0.16450365966379887"/>
    <x v="12"/>
    <x v="0"/>
    <x v="5"/>
    <x v="17"/>
    <s v="Naya Raipur"/>
    <s v="Chhattisgarh"/>
    <x v="2"/>
    <n v="118"/>
    <n v="9.1666666666666661"/>
  </r>
  <r>
    <n v="155"/>
    <s v="SM-9"/>
    <s v="CT-11"/>
    <s v="SKU-19"/>
    <x v="13"/>
    <s v="PRD-19"/>
    <s v="155SM-9CT-11SKU-19STR-50PRD-19"/>
    <n v="57"/>
    <n v="64.814680115098014"/>
    <n v="0.36363636363636365"/>
    <n v="0.6494943434533117"/>
    <n v="0.76148447114596896"/>
    <n v="0.98498665516244133"/>
    <x v="0"/>
    <x v="1"/>
    <x v="3"/>
    <x v="18"/>
    <s v="Bengaluru (formerly Bangalore)"/>
    <s v="Karnataka"/>
    <x v="0"/>
    <n v="57"/>
    <n v="0.36363636363636365"/>
  </r>
  <r>
    <n v="156"/>
    <s v="SM-13"/>
    <s v="CT-6"/>
    <s v="SKU-18"/>
    <x v="29"/>
    <s v="PRD-1"/>
    <s v="156SM-13CT-6SKU-18STR-28PRD-1"/>
    <n v="24"/>
    <n v="36.983780824861682"/>
    <n v="2.8235294117647061"/>
    <n v="3.1557941410924419"/>
    <n v="0.90442436004699267"/>
    <n v="0.81097287393452544"/>
    <x v="11"/>
    <x v="1"/>
    <x v="6"/>
    <x v="6"/>
    <s v="Panaji"/>
    <s v="Goa"/>
    <x v="4"/>
    <n v="24"/>
    <n v="2.8235294117647061"/>
  </r>
  <r>
    <n v="157"/>
    <s v="SM-13"/>
    <s v="CT-3"/>
    <s v="SKU-26"/>
    <x v="44"/>
    <s v="PRD-17"/>
    <s v="157SM-13CT-3SKU-26STR-6PRD-17"/>
    <n v="140"/>
    <n v="254.02516361069564"/>
    <n v="3.2666666666666666"/>
    <n v="3.8577590391647258"/>
    <n v="0.32555591427825303"/>
    <n v="0.81051135652006334"/>
    <x v="11"/>
    <x v="1"/>
    <x v="5"/>
    <x v="30"/>
    <s v="Dispur"/>
    <s v="Assam"/>
    <x v="1"/>
    <n v="140"/>
    <n v="3.2666666666666666"/>
  </r>
  <r>
    <n v="158"/>
    <s v="SM-15"/>
    <s v="CT-6"/>
    <s v="SKU-27"/>
    <x v="4"/>
    <s v="PRD-27"/>
    <s v="158SM-15CT-6SKU-27STR-33PRD-27"/>
    <n v="109"/>
    <n v="207.8271550270515"/>
    <n v="16.166666666666668"/>
    <n v="24.057276347604862"/>
    <n v="0.44365716817278011"/>
    <n v="2.8745235871880825E-2"/>
    <x v="8"/>
    <x v="1"/>
    <x v="4"/>
    <x v="25"/>
    <s v="Panaji"/>
    <s v="Goa"/>
    <x v="4"/>
    <n v="109"/>
    <n v="16.166666666666668"/>
  </r>
  <r>
    <n v="159"/>
    <s v="SM-19"/>
    <s v="CT-10"/>
    <s v="SKU-10"/>
    <x v="13"/>
    <s v="PRD-32"/>
    <s v="159SM-19CT-10SKU-10STR-50PRD-32"/>
    <n v="72"/>
    <n v="112.59116478128603"/>
    <n v="11.727272727272727"/>
    <n v="13.722350021487792"/>
    <n v="0.65073219152146078"/>
    <n v="0.34211560881863712"/>
    <x v="10"/>
    <x v="2"/>
    <x v="3"/>
    <x v="16"/>
    <s v="Ranchi"/>
    <s v="Jharkhand"/>
    <x v="3"/>
    <n v="72"/>
    <n v="11.727272727272727"/>
  </r>
  <r>
    <n v="160"/>
    <s v="SM-18"/>
    <s v="CT-12"/>
    <s v="SKU-16"/>
    <x v="22"/>
    <s v="PRD-24"/>
    <s v="160SM-18CT-12SKU-16STR-22PRD-24"/>
    <n v="-23"/>
    <n v="43.837200417171658"/>
    <n v="-6.384615384615385"/>
    <n v="11.400004454297555"/>
    <n v="0.91271378601448161"/>
    <n v="0.58922041944075687"/>
    <x v="3"/>
    <x v="2"/>
    <x v="3"/>
    <x v="10"/>
    <s v="Thiruvananthapuram"/>
    <s v="Kerala"/>
    <x v="0"/>
    <n v="0"/>
    <n v="0"/>
  </r>
  <r>
    <n v="161"/>
    <s v="SM-15"/>
    <s v="CT-17"/>
    <s v="SKU-11"/>
    <x v="48"/>
    <s v="PRD-7"/>
    <s v="161SM-15CT-17SKU-11STR-4PRD-7"/>
    <n v="110"/>
    <n v="217.0391825286132"/>
    <n v="7.0769230769230766"/>
    <n v="9.8114025175036854"/>
    <n v="0.44155672211805419"/>
    <n v="0.52684590376397811"/>
    <x v="8"/>
    <x v="1"/>
    <x v="2"/>
    <x v="1"/>
    <s v="Aizawl"/>
    <s v="Mizoram"/>
    <x v="1"/>
    <n v="110"/>
    <n v="7.0769230769230766"/>
  </r>
  <r>
    <n v="162"/>
    <s v="SM-7"/>
    <s v="CT-10"/>
    <s v="SKU-27"/>
    <x v="1"/>
    <s v="PRD-7"/>
    <s v="162SM-7CT-10SKU-27STR-30PRD-7"/>
    <n v="39"/>
    <n v="66.505191619493544"/>
    <n v="1.95"/>
    <n v="2.1646816451146633"/>
    <n v="0.83101121671169043"/>
    <n v="0.85339209376660918"/>
    <x v="9"/>
    <x v="1"/>
    <x v="1"/>
    <x v="1"/>
    <s v="Ranchi"/>
    <s v="Jharkhand"/>
    <x v="3"/>
    <n v="39"/>
    <n v="1.95"/>
  </r>
  <r>
    <n v="163"/>
    <s v="SM-3"/>
    <s v="CT-18"/>
    <s v="SKU-27"/>
    <x v="38"/>
    <s v="PRD-6"/>
    <s v="163SM-3CT-18SKU-27STR-21PRD-6"/>
    <n v="60"/>
    <n v="67.664555415172799"/>
    <n v="6.5789473684210522"/>
    <n v="12.157310756365964"/>
    <n v="0.72847174623558397"/>
    <n v="0.37411118139503818"/>
    <x v="19"/>
    <x v="1"/>
    <x v="6"/>
    <x v="5"/>
    <s v="Kohima"/>
    <s v="Nagaland"/>
    <x v="1"/>
    <n v="60"/>
    <n v="6.5789473684210522"/>
  </r>
  <r>
    <n v="164"/>
    <s v="SM-12"/>
    <s v="CT-14"/>
    <s v="SKU-17"/>
    <x v="22"/>
    <s v="PRD-14"/>
    <s v="164SM-12CT-14SKU-17STR-22PRD-14"/>
    <n v="153"/>
    <n v="211.53438647060096"/>
    <n v="9.2631578947368425"/>
    <n v="10.152145150020026"/>
    <n v="0.26352856152255666"/>
    <n v="0.12223579058190959"/>
    <x v="12"/>
    <x v="0"/>
    <x v="3"/>
    <x v="24"/>
    <s v="Mumbai"/>
    <s v="Maharashtra"/>
    <x v="4"/>
    <n v="153"/>
    <n v="9.2631578947368425"/>
  </r>
  <r>
    <n v="165"/>
    <s v="SM-10"/>
    <s v="CT-20"/>
    <s v="SKU-11"/>
    <x v="42"/>
    <s v="PRD-13"/>
    <s v="165SM-10CT-20SKU-11STR-31PRD-13"/>
    <n v="87"/>
    <n v="92.355622633713793"/>
    <n v="0.2"/>
    <n v="0.35013427740085301"/>
    <n v="0.57381509397570807"/>
    <n v="0.99424882999596076"/>
    <x v="7"/>
    <x v="1"/>
    <x v="0"/>
    <x v="13"/>
    <s v="Chandigarh"/>
    <s v="Punjab"/>
    <x v="1"/>
    <n v="87"/>
    <n v="0.2"/>
  </r>
  <r>
    <n v="166"/>
    <s v="SM-6"/>
    <s v="CT-18"/>
    <s v="SKU-27"/>
    <x v="30"/>
    <s v="PRD-17"/>
    <s v="166SM-6CT-18SKU-27STR-1PRD-17"/>
    <n v="99"/>
    <n v="116.43886420383863"/>
    <n v="9"/>
    <n v="10.053477586070779"/>
    <n v="0.50254344043659072"/>
    <n v="0.35151175008846447"/>
    <x v="17"/>
    <x v="1"/>
    <x v="3"/>
    <x v="30"/>
    <s v="Kohima"/>
    <s v="Nagaland"/>
    <x v="1"/>
    <n v="99"/>
    <n v="9"/>
  </r>
  <r>
    <n v="167"/>
    <s v="SM-3"/>
    <s v="CT-17"/>
    <s v="SKU-17"/>
    <x v="39"/>
    <s v="PRD-30"/>
    <s v="167SM-3CT-17SKU-17STR-36PRD-30"/>
    <n v="96"/>
    <n v="136.3176807567188"/>
    <n v="4.333333333333333"/>
    <n v="5.6052427896092247"/>
    <n v="0.52269746914460546"/>
    <n v="0.78607538392968601"/>
    <x v="19"/>
    <x v="0"/>
    <x v="3"/>
    <x v="28"/>
    <s v="Aizawl"/>
    <s v="Mizoram"/>
    <x v="1"/>
    <n v="96"/>
    <n v="4.333333333333333"/>
  </r>
  <r>
    <n v="168"/>
    <s v="SM-11"/>
    <s v="CT-21"/>
    <s v="SKU-27"/>
    <x v="26"/>
    <s v="PRD-9"/>
    <s v="168SM-11CT-21SKU-27STR-17PRD-9"/>
    <n v="33"/>
    <n v="62.096825650485663"/>
    <n v="5.7"/>
    <n v="8.4003898424442571"/>
    <n v="0.86567030021707492"/>
    <n v="0.76874392520296653"/>
    <x v="13"/>
    <x v="1"/>
    <x v="0"/>
    <x v="12"/>
    <s v="Jaipur"/>
    <s v="Rajasthan"/>
    <x v="1"/>
    <n v="33"/>
    <n v="5.7"/>
  </r>
  <r>
    <n v="169"/>
    <s v="SM-18"/>
    <s v="CT-14"/>
    <s v="SKU-15"/>
    <x v="17"/>
    <s v="PRD-5"/>
    <s v="169SM-18CT-14SKU-15STR-7PRD-5"/>
    <n v="70"/>
    <n v="111.35440936682269"/>
    <n v="0.27777777777777779"/>
    <n v="0.4370782610684123"/>
    <n v="0.65256774816557783"/>
    <n v="0.98462253003701972"/>
    <x v="3"/>
    <x v="0"/>
    <x v="6"/>
    <x v="21"/>
    <s v="Mumbai"/>
    <s v="Maharashtra"/>
    <x v="4"/>
    <n v="70"/>
    <n v="0.27777777777777779"/>
  </r>
  <r>
    <n v="170"/>
    <s v="SM-11"/>
    <s v="CT-1"/>
    <s v="SKU-23"/>
    <x v="25"/>
    <s v="PRD-27"/>
    <s v="170SM-11CT-1SKU-23STR-24PRD-27"/>
    <n v="-28"/>
    <n v="45.817607476768302"/>
    <n v="-8.1"/>
    <n v="9.9491631586925884"/>
    <n v="0.88718384918912852"/>
    <n v="0.59930755241653721"/>
    <x v="13"/>
    <x v="2"/>
    <x v="0"/>
    <x v="25"/>
    <s v="Amaravati"/>
    <s v="Andhra Pradesh"/>
    <x v="0"/>
    <n v="0"/>
    <n v="0"/>
  </r>
  <r>
    <n v="171"/>
    <s v="SM-15"/>
    <s v="CT-23"/>
    <s v="SKU-25"/>
    <x v="38"/>
    <s v="PRD-3"/>
    <s v="171SM-15CT-23SKU-25STR-21PRD-3"/>
    <n v="68"/>
    <n v="119.40973946686037"/>
    <n v="3.8947368421052633"/>
    <n v="5.5773121462703106"/>
    <n v="0.66713565987825407"/>
    <n v="0.6329244294266041"/>
    <x v="8"/>
    <x v="1"/>
    <x v="6"/>
    <x v="29"/>
    <s v="Chennai"/>
    <s v="Tamil Nadu"/>
    <x v="0"/>
    <n v="68"/>
    <n v="3.8947368421052633"/>
  </r>
  <r>
    <n v="172"/>
    <s v="SM-4"/>
    <s v="CT-18"/>
    <s v="SKU-15"/>
    <x v="25"/>
    <s v="PRD-8"/>
    <s v="172SM-4CT-18SKU-15STR-24PRD-8"/>
    <n v="171"/>
    <n v="255.77749996719905"/>
    <n v="2.75"/>
    <n v="3.5863220693508282"/>
    <n v="0.16609250468283709"/>
    <n v="0.77313440845076309"/>
    <x v="2"/>
    <x v="0"/>
    <x v="0"/>
    <x v="8"/>
    <s v="Kohima"/>
    <s v="Nagaland"/>
    <x v="1"/>
    <n v="171"/>
    <n v="2.75"/>
  </r>
  <r>
    <n v="173"/>
    <s v="SM-9"/>
    <s v="CT-2"/>
    <s v="SKU-10"/>
    <x v="24"/>
    <s v="PRD-14"/>
    <s v="173SM-9CT-2SKU-10STR-44PRD-14"/>
    <n v="8"/>
    <n v="13.084303559222144"/>
    <n v="2.1578947368421053"/>
    <n v="3.818340470066"/>
    <n v="0.95770752559621453"/>
    <n v="0.85232686985989414"/>
    <x v="0"/>
    <x v="2"/>
    <x v="1"/>
    <x v="24"/>
    <s v="Itanagar"/>
    <s v="Arunachal Pradesh"/>
    <x v="1"/>
    <n v="8"/>
    <n v="2.1578947368421053"/>
  </r>
  <r>
    <n v="174"/>
    <s v="SM-12"/>
    <s v="CT-15"/>
    <s v="SKU-23"/>
    <x v="12"/>
    <s v="PRD-15"/>
    <s v="174SM-12CT-15SKU-23STR-29PRD-15"/>
    <n v="21"/>
    <n v="21.952618696828704"/>
    <n v="1.4"/>
    <n v="2.5169783467136027"/>
    <n v="0.92063794550533173"/>
    <n v="0.90162364294881137"/>
    <x v="12"/>
    <x v="2"/>
    <x v="3"/>
    <x v="35"/>
    <s v="Imphal"/>
    <s v="Manipur"/>
    <x v="1"/>
    <n v="21"/>
    <n v="1.4"/>
  </r>
  <r>
    <n v="175"/>
    <s v="SM-4"/>
    <s v="CT-24"/>
    <s v="SKU-24"/>
    <x v="49"/>
    <s v="PRD-11"/>
    <s v="175SM-4CT-24SKU-24STR-35PRD-11"/>
    <n v="139"/>
    <n v="222.64006449058834"/>
    <n v="1.875"/>
    <n v="2.8356384101779213"/>
    <n v="0.32793596115966428"/>
    <n v="0.89796058999111472"/>
    <x v="2"/>
    <x v="0"/>
    <x v="6"/>
    <x v="2"/>
    <s v="Hyderabad"/>
    <s v="Telangana"/>
    <x v="0"/>
    <n v="139"/>
    <n v="1.875"/>
  </r>
  <r>
    <n v="176"/>
    <s v="SM-15"/>
    <s v="CT-6"/>
    <s v="SKU-13"/>
    <x v="38"/>
    <s v="PRD-2"/>
    <s v="176SM-15CT-6SKU-13STR-21PRD-2"/>
    <n v="166"/>
    <n v="169.95649699384316"/>
    <n v="5.583333333333333"/>
    <n v="8.7751999879171549"/>
    <n v="0.19423131959973916"/>
    <n v="0.6992173255134505"/>
    <x v="8"/>
    <x v="0"/>
    <x v="6"/>
    <x v="14"/>
    <s v="Panaji"/>
    <s v="Goa"/>
    <x v="4"/>
    <n v="166"/>
    <n v="5.583333333333333"/>
  </r>
  <r>
    <n v="177"/>
    <s v="SM-12"/>
    <s v="CT-19"/>
    <s v="SKU-10"/>
    <x v="21"/>
    <s v="PRD-15"/>
    <s v="177SM-12CT-19SKU-10STR-16PRD-15"/>
    <n v="26"/>
    <n v="44.644360131197828"/>
    <n v="0.55000000000000004"/>
    <n v="0.90596319712083828"/>
    <n v="0.90270750172293091"/>
    <n v="0.96661917793669316"/>
    <x v="12"/>
    <x v="2"/>
    <x v="1"/>
    <x v="35"/>
    <s v="Bhubaneswar"/>
    <s v="Odisha"/>
    <x v="3"/>
    <n v="26"/>
    <n v="0.55000000000000004"/>
  </r>
  <r>
    <n v="178"/>
    <s v="SM-20"/>
    <s v="CT-13"/>
    <s v="SKU-10"/>
    <x v="43"/>
    <s v="PRD-28"/>
    <s v="178SM-20CT-13SKU-10STR-14PRD-28"/>
    <n v="137"/>
    <n v="204.3255157686674"/>
    <n v="4.0769230769230766"/>
    <n v="5.1530814967002385"/>
    <n v="0.33371818220295713"/>
    <n v="0.7858441877364909"/>
    <x v="16"/>
    <x v="2"/>
    <x v="6"/>
    <x v="20"/>
    <s v="Bhopal"/>
    <s v="Madhya Pradesh"/>
    <x v="2"/>
    <n v="137"/>
    <n v="4.0769230769230766"/>
  </r>
  <r>
    <n v="179"/>
    <s v="SM-11"/>
    <s v="CT-20"/>
    <s v="SKU-17"/>
    <x v="11"/>
    <s v="PRD-21"/>
    <s v="179SM-11CT-20SKU-17STR-20PRD-21"/>
    <n v="79"/>
    <n v="156.57298027551866"/>
    <n v="10"/>
    <n v="18.09492849851534"/>
    <n v="0.61610182191936436"/>
    <n v="0.34122740997417755"/>
    <x v="13"/>
    <x v="0"/>
    <x v="5"/>
    <x v="22"/>
    <s v="Chandigarh"/>
    <s v="Punjab"/>
    <x v="1"/>
    <n v="79"/>
    <n v="10"/>
  </r>
  <r>
    <n v="180"/>
    <s v="SM-3"/>
    <s v="CT-1"/>
    <s v="SKU-20"/>
    <x v="8"/>
    <s v="PRD-30"/>
    <s v="180SM-3CT-1SKU-20STR-48PRD-30"/>
    <n v="-196"/>
    <n v="226.60253497542192"/>
    <n v="-11.75"/>
    <n v="22.27382033130111"/>
    <n v="1.8247257603576039E-2"/>
    <n v="0.30011455099244144"/>
    <x v="19"/>
    <x v="2"/>
    <x v="5"/>
    <x v="28"/>
    <s v="Amaravati"/>
    <s v="Andhra Pradesh"/>
    <x v="0"/>
    <n v="0"/>
    <n v="0"/>
  </r>
  <r>
    <n v="181"/>
    <s v="SM-5"/>
    <s v="CT-16"/>
    <s v="SKU-29"/>
    <x v="39"/>
    <s v="PRD-22"/>
    <s v="181SM-5CT-16SKU-29STR-36PRD-22"/>
    <n v="40"/>
    <n v="57.304591542989236"/>
    <n v="16.100000000000001"/>
    <n v="30.794844076514266"/>
    <n v="0.82446121020728202"/>
    <n v="0.19181053117319113"/>
    <x v="14"/>
    <x v="0"/>
    <x v="3"/>
    <x v="17"/>
    <s v="Shillong"/>
    <s v="Meghalaya"/>
    <x v="1"/>
    <n v="40"/>
    <n v="16.100000000000001"/>
  </r>
  <r>
    <n v="182"/>
    <s v="SM-20"/>
    <s v="CT-15"/>
    <s v="SKU-13"/>
    <x v="7"/>
    <s v="PRD-2"/>
    <s v="182SM-20CT-15SKU-13STR-5PRD-2"/>
    <n v="187"/>
    <n v="314.2712215743411"/>
    <n v="1.7"/>
    <n v="3.2369823067394776"/>
    <n v="8.2667534574992207E-2"/>
    <n v="0.88019233921085482"/>
    <x v="16"/>
    <x v="0"/>
    <x v="4"/>
    <x v="14"/>
    <s v="Imphal"/>
    <s v="Manipur"/>
    <x v="1"/>
    <n v="187"/>
    <n v="1.7"/>
  </r>
  <r>
    <n v="183"/>
    <s v="SM-10"/>
    <s v="CT-6"/>
    <s v="SKU-15"/>
    <x v="45"/>
    <s v="PRD-35"/>
    <s v="183SM-10CT-6SKU-15STR-18PRD-35"/>
    <n v="162"/>
    <n v="301.14010808003775"/>
    <n v="1.1000000000000001"/>
    <n v="1.5432850224282422"/>
    <n v="0.2005084408456721"/>
    <n v="0.93169141244243392"/>
    <x v="7"/>
    <x v="0"/>
    <x v="2"/>
    <x v="15"/>
    <s v="Panaji"/>
    <s v="Goa"/>
    <x v="4"/>
    <n v="162"/>
    <n v="1.1000000000000001"/>
  </r>
  <r>
    <n v="184"/>
    <s v="SM-3"/>
    <s v="CT-7"/>
    <s v="SKU-22"/>
    <x v="9"/>
    <s v="PRD-28"/>
    <s v="184SM-3CT-7SKU-22STR-27PRD-28"/>
    <n v="168"/>
    <n v="169.43736679257424"/>
    <n v="5.916666666666667"/>
    <n v="5.9474933562722132"/>
    <n v="0.18483663782678628"/>
    <n v="0.67304189435673556"/>
    <x v="19"/>
    <x v="0"/>
    <x v="5"/>
    <x v="20"/>
    <s v="Gandhinagar"/>
    <s v="Gujarat"/>
    <x v="4"/>
    <n v="168"/>
    <n v="5.916666666666667"/>
  </r>
  <r>
    <n v="185"/>
    <s v="SM-2"/>
    <s v="CT-15"/>
    <s v="SKU-23"/>
    <x v="47"/>
    <s v="PRD-5"/>
    <s v="185SM-2CT-15SKU-23STR-13PRD-5"/>
    <n v="49"/>
    <n v="54.050772442044661"/>
    <n v="5.7692307692307692"/>
    <n v="8.6014215631375617"/>
    <n v="0.79495149094679785"/>
    <n v="0.62924357776569484"/>
    <x v="18"/>
    <x v="2"/>
    <x v="5"/>
    <x v="21"/>
    <s v="Imphal"/>
    <s v="Manipur"/>
    <x v="1"/>
    <n v="49"/>
    <n v="5.7692307692307692"/>
  </r>
  <r>
    <n v="186"/>
    <s v="SM-5"/>
    <s v="CT-12"/>
    <s v="SKU-22"/>
    <x v="44"/>
    <s v="PRD-17"/>
    <s v="186SM-5CT-12SKU-22STR-6PRD-17"/>
    <n v="180"/>
    <n v="266.05215061138085"/>
    <n v="7.6923076923076927E-2"/>
    <n v="0.10205006246699877"/>
    <n v="0.13046602881521929"/>
    <n v="0.99651012975935394"/>
    <x v="14"/>
    <x v="0"/>
    <x v="5"/>
    <x v="30"/>
    <s v="Thiruvananthapuram"/>
    <s v="Kerala"/>
    <x v="0"/>
    <n v="180"/>
    <n v="7.6923076923076927E-2"/>
  </r>
  <r>
    <n v="187"/>
    <s v="SM-10"/>
    <s v="CT-23"/>
    <s v="SKU-23"/>
    <x v="19"/>
    <s v="PRD-35"/>
    <s v="187SM-10CT-23SKU-23STR-40PRD-35"/>
    <n v="173"/>
    <n v="220.23464164715281"/>
    <n v="9.384615384615385"/>
    <n v="18.576364428538106"/>
    <n v="0.16018315439108133"/>
    <n v="0.39490981785241963"/>
    <x v="7"/>
    <x v="2"/>
    <x v="4"/>
    <x v="15"/>
    <s v="Chennai"/>
    <s v="Tamil Nadu"/>
    <x v="0"/>
    <n v="173"/>
    <n v="9.384615384615385"/>
  </r>
  <r>
    <n v="188"/>
    <s v="SM-13"/>
    <s v="CT-1"/>
    <s v="SKU-19"/>
    <x v="49"/>
    <s v="PRD-13"/>
    <s v="188SM-13CT-1SKU-19STR-35PRD-13"/>
    <n v="123"/>
    <n v="148.685835660442"/>
    <n v="12.866666666666667"/>
    <n v="15.358375261763586"/>
    <n v="0.38447941927507867"/>
    <n v="3.1395520924881404E-2"/>
    <x v="11"/>
    <x v="1"/>
    <x v="6"/>
    <x v="13"/>
    <s v="Amaravati"/>
    <s v="Andhra Pradesh"/>
    <x v="0"/>
    <n v="123"/>
    <n v="12.866666666666667"/>
  </r>
  <r>
    <n v="189"/>
    <s v="SM-16"/>
    <s v="CT-18"/>
    <s v="SKU-30"/>
    <x v="36"/>
    <s v="PRD-16"/>
    <s v="189SM-16CT-18SKU-30STR-11PRD-16"/>
    <n v="117"/>
    <n v="145.95384737177557"/>
    <n v="1.6875"/>
    <n v="2.5606831403889254"/>
    <n v="0.40247676277985878"/>
    <n v="0.90257442273371813"/>
    <x v="4"/>
    <x v="1"/>
    <x v="2"/>
    <x v="19"/>
    <s v="Kohima"/>
    <s v="Nagaland"/>
    <x v="1"/>
    <n v="117"/>
    <n v="1.6875"/>
  </r>
  <r>
    <n v="190"/>
    <s v="SM-13"/>
    <s v="CT-10"/>
    <s v="SKU-10"/>
    <x v="29"/>
    <s v="PRD-36"/>
    <s v="190SM-13CT-10SKU-10STR-28PRD-36"/>
    <n v="-62"/>
    <n v="70.242783362889995"/>
    <n v="-6.7058823529411766"/>
    <n v="7.8073351919545937"/>
    <n v="0.71127872038116813"/>
    <n v="0.42562246812607507"/>
    <x v="11"/>
    <x v="2"/>
    <x v="6"/>
    <x v="7"/>
    <s v="Ranchi"/>
    <s v="Jharkhand"/>
    <x v="3"/>
    <n v="0"/>
    <n v="0"/>
  </r>
  <r>
    <n v="191"/>
    <s v="SM-4"/>
    <s v="CT-1"/>
    <s v="SKU-13"/>
    <x v="7"/>
    <s v="PRD-26"/>
    <s v="191SM-4CT-1SKU-13STR-5PRD-26"/>
    <n v="179"/>
    <n v="203.61675528414952"/>
    <n v="5.882352941176471"/>
    <n v="6.4147684874294715"/>
    <n v="0.13104711685193016"/>
    <n v="0.51239811979486705"/>
    <x v="2"/>
    <x v="0"/>
    <x v="4"/>
    <x v="27"/>
    <s v="Amaravati"/>
    <s v="Andhra Pradesh"/>
    <x v="0"/>
    <n v="179"/>
    <n v="5.882352941176471"/>
  </r>
  <r>
    <n v="192"/>
    <s v="SM-4"/>
    <s v="CT-21"/>
    <s v="SKU-27"/>
    <x v="43"/>
    <s v="PRD-17"/>
    <s v="192SM-4CT-21SKU-27STR-14PRD-17"/>
    <n v="121"/>
    <n v="129.97091132287474"/>
    <n v="1.0555555555555556"/>
    <n v="1.8819931021157341"/>
    <n v="0.38776480340148622"/>
    <n v="0.94368147537297564"/>
    <x v="2"/>
    <x v="1"/>
    <x v="6"/>
    <x v="30"/>
    <s v="Jaipur"/>
    <s v="Rajasthan"/>
    <x v="1"/>
    <n v="121"/>
    <n v="1.0555555555555556"/>
  </r>
  <r>
    <n v="193"/>
    <s v="SM-9"/>
    <s v="CT-18"/>
    <s v="SKU-26"/>
    <x v="14"/>
    <s v="PRD-26"/>
    <s v="193SM-9CT-18SKU-26STR-25PRD-26"/>
    <n v="108"/>
    <n v="181.54534897016254"/>
    <n v="2.15"/>
    <n v="2.9650066984712797"/>
    <n v="0.4466049400686819"/>
    <n v="0.8475596206466407"/>
    <x v="0"/>
    <x v="1"/>
    <x v="2"/>
    <x v="27"/>
    <s v="Kohima"/>
    <s v="Nagaland"/>
    <x v="1"/>
    <n v="108"/>
    <n v="2.15"/>
  </r>
  <r>
    <n v="194"/>
    <s v="SM-12"/>
    <s v="CT-25"/>
    <s v="SKU-26"/>
    <x v="11"/>
    <s v="PRD-25"/>
    <s v="194SM-12CT-25SKU-26STR-20PRD-25"/>
    <n v="47"/>
    <n v="78.589435875926867"/>
    <n v="10.461538461538462"/>
    <n v="20.38617476679714"/>
    <n v="0.79674254115360366"/>
    <n v="0.31954113717605548"/>
    <x v="12"/>
    <x v="1"/>
    <x v="5"/>
    <x v="33"/>
    <s v="Kolkata"/>
    <s v="West Bengal"/>
    <x v="3"/>
    <n v="47"/>
    <n v="10.461538461538462"/>
  </r>
  <r>
    <n v="195"/>
    <s v="SM-13"/>
    <s v="CT-7"/>
    <s v="SKU-25"/>
    <x v="3"/>
    <s v="PRD-34"/>
    <s v="195SM-13CT-7SKU-25STR-43PRD-34"/>
    <n v="11"/>
    <n v="13.672866329960058"/>
    <n v="9.5882352941176467"/>
    <n v="10.837912720526225"/>
    <n v="0.94885321036616976"/>
    <n v="0.18800362279198357"/>
    <x v="11"/>
    <x v="1"/>
    <x v="3"/>
    <x v="32"/>
    <s v="Gandhinagar"/>
    <s v="Gujarat"/>
    <x v="4"/>
    <n v="11"/>
    <n v="9.5882352941176467"/>
  </r>
  <r>
    <n v="196"/>
    <s v="SM-1"/>
    <s v="CT-17"/>
    <s v="SKU-16"/>
    <x v="7"/>
    <s v="PRD-15"/>
    <s v="196SM-1CT-17SKU-16STR-5PRD-15"/>
    <n v="55"/>
    <n v="98.327793989889443"/>
    <n v="7.615384615384615"/>
    <n v="8.3317079810846479"/>
    <n v="0.76719879575240857"/>
    <n v="0.51373251696344713"/>
    <x v="1"/>
    <x v="2"/>
    <x v="4"/>
    <x v="35"/>
    <s v="Aizawl"/>
    <s v="Mizoram"/>
    <x v="1"/>
    <n v="55"/>
    <n v="7.615384615384615"/>
  </r>
  <r>
    <n v="197"/>
    <s v="SM-20"/>
    <s v="CT-21"/>
    <s v="SKU-18"/>
    <x v="39"/>
    <s v="PRD-31"/>
    <s v="197SM-20CT-21SKU-18STR-36PRD-31"/>
    <n v="13"/>
    <n v="20.280833268989213"/>
    <n v="9.8000000000000007"/>
    <n v="14.252093964988761"/>
    <n v="0.94195415858698162"/>
    <n v="0.25957289705455777"/>
    <x v="16"/>
    <x v="1"/>
    <x v="3"/>
    <x v="23"/>
    <s v="Jaipur"/>
    <s v="Rajasthan"/>
    <x v="1"/>
    <n v="13"/>
    <n v="9.8000000000000007"/>
  </r>
  <r>
    <n v="198"/>
    <s v="SM-15"/>
    <s v="CT-3"/>
    <s v="SKU-30"/>
    <x v="7"/>
    <s v="PRD-5"/>
    <s v="198SM-15CT-3SKU-30STR-5PRD-5"/>
    <n v="147"/>
    <n v="172.20359989538309"/>
    <n v="2.5555555555555554"/>
    <n v="3.1251026597753038"/>
    <n v="0.28434151957218001"/>
    <n v="0.82285494797946201"/>
    <x v="8"/>
    <x v="1"/>
    <x v="4"/>
    <x v="21"/>
    <s v="Dispur"/>
    <s v="Assam"/>
    <x v="1"/>
    <n v="147"/>
    <n v="2.5555555555555554"/>
  </r>
  <r>
    <n v="199"/>
    <s v="SM-4"/>
    <s v="CT-2"/>
    <s v="SKU-25"/>
    <x v="42"/>
    <s v="PRD-5"/>
    <s v="199SM-4CT-2SKU-25STR-31PRD-5"/>
    <n v="88"/>
    <n v="140.41506267486818"/>
    <n v="9.2727272727272734"/>
    <n v="12.708734427305565"/>
    <n v="0.56824548471620195"/>
    <n v="0.50422675671529804"/>
    <x v="2"/>
    <x v="1"/>
    <x v="0"/>
    <x v="21"/>
    <s v="Itanagar"/>
    <s v="Arunachal Pradesh"/>
    <x v="1"/>
    <n v="88"/>
    <n v="9.2727272727272734"/>
  </r>
  <r>
    <n v="200"/>
    <s v="SM-13"/>
    <s v="CT-1"/>
    <s v="SKU-29"/>
    <x v="32"/>
    <s v="PRD-24"/>
    <s v="200SM-13CT-1SKU-29STR-9PRD-24"/>
    <n v="-101"/>
    <n v="125.05833731242382"/>
    <n v="-8.3529411764705888"/>
    <n v="8.6652213440032853"/>
    <n v="0.48875205762189322"/>
    <n v="0.29294381425638871"/>
    <x v="11"/>
    <x v="0"/>
    <x v="1"/>
    <x v="10"/>
    <s v="Amaravati"/>
    <s v="Andhra Pradesh"/>
    <x v="0"/>
    <n v="0"/>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0B974E8-809F-4C94-BFED-76BB2250FCFE}" name="PivotTable3" cacheId="1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L32:M88" firstHeaderRow="1" firstDataRow="1" firstDataCol="1"/>
  <pivotFields count="4">
    <pivotField axis="axisRow" showAll="0">
      <items count="25">
        <item x="16"/>
        <item x="0"/>
        <item x="10"/>
        <item x="12"/>
        <item x="18"/>
        <item x="7"/>
        <item x="21"/>
        <item x="2"/>
        <item x="6"/>
        <item x="20"/>
        <item x="22"/>
        <item x="14"/>
        <item x="1"/>
        <item x="19"/>
        <item x="17"/>
        <item x="23"/>
        <item x="13"/>
        <item x="4"/>
        <item x="5"/>
        <item x="3"/>
        <item x="9"/>
        <item x="15"/>
        <item x="8"/>
        <item x="11"/>
        <item t="default"/>
      </items>
    </pivotField>
    <pivotField axis="axisRow" showAll="0">
      <items count="6">
        <item x="3"/>
        <item x="2"/>
        <item x="1"/>
        <item x="0"/>
        <item x="4"/>
        <item t="default"/>
      </items>
    </pivotField>
    <pivotField axis="axisRow" showAll="0">
      <items count="26">
        <item x="0"/>
        <item x="1"/>
        <item x="2"/>
        <item x="3"/>
        <item x="4"/>
        <item x="5"/>
        <item x="6"/>
        <item x="7"/>
        <item x="8"/>
        <item x="9"/>
        <item x="10"/>
        <item x="11"/>
        <item x="12"/>
        <item x="13"/>
        <item x="14"/>
        <item x="15"/>
        <item x="16"/>
        <item x="17"/>
        <item x="18"/>
        <item x="19"/>
        <item x="20"/>
        <item x="21"/>
        <item x="22"/>
        <item x="23"/>
        <item x="24"/>
        <item t="default"/>
      </items>
    </pivotField>
    <pivotField dataField="1" numFmtId="164" showAll="0"/>
  </pivotFields>
  <rowFields count="3">
    <field x="1"/>
    <field x="2"/>
    <field x="0"/>
  </rowFields>
  <rowItems count="56">
    <i>
      <x/>
    </i>
    <i r="1">
      <x v="4"/>
    </i>
    <i r="2">
      <x v="17"/>
    </i>
    <i r="1">
      <x v="12"/>
    </i>
    <i r="2">
      <x v="3"/>
    </i>
    <i>
      <x v="1"/>
    </i>
    <i r="1">
      <x v="3"/>
    </i>
    <i r="2">
      <x v="19"/>
    </i>
    <i r="1">
      <x v="9"/>
    </i>
    <i r="2">
      <x v="20"/>
    </i>
    <i r="1">
      <x v="18"/>
    </i>
    <i r="2">
      <x v="4"/>
    </i>
    <i r="1">
      <x v="24"/>
    </i>
    <i r="2">
      <x v="15"/>
    </i>
    <i>
      <x v="2"/>
    </i>
    <i r="1">
      <x v="1"/>
    </i>
    <i r="2">
      <x v="12"/>
    </i>
    <i r="1">
      <x v="2"/>
    </i>
    <i r="2">
      <x v="7"/>
    </i>
    <i r="1">
      <x v="7"/>
    </i>
    <i r="2">
      <x v="5"/>
    </i>
    <i r="1">
      <x v="8"/>
    </i>
    <i r="2">
      <x v="22"/>
    </i>
    <i r="1">
      <x v="14"/>
    </i>
    <i r="2">
      <x v="11"/>
    </i>
    <i r="1">
      <x v="15"/>
    </i>
    <i r="2">
      <x v="21"/>
    </i>
    <i r="1">
      <x v="16"/>
    </i>
    <i r="2">
      <x/>
    </i>
    <i r="1">
      <x v="17"/>
    </i>
    <i r="2">
      <x v="14"/>
    </i>
    <i r="1">
      <x v="19"/>
    </i>
    <i r="2">
      <x v="5"/>
    </i>
    <i r="1">
      <x v="20"/>
    </i>
    <i r="2">
      <x v="13"/>
    </i>
    <i r="1">
      <x v="21"/>
    </i>
    <i r="2">
      <x v="9"/>
    </i>
    <i>
      <x v="3"/>
    </i>
    <i r="1">
      <x/>
    </i>
    <i r="2">
      <x v="1"/>
    </i>
    <i r="1">
      <x v="10"/>
    </i>
    <i r="2">
      <x v="2"/>
    </i>
    <i r="1">
      <x v="11"/>
    </i>
    <i r="2">
      <x v="23"/>
    </i>
    <i r="1">
      <x v="22"/>
    </i>
    <i r="2">
      <x v="6"/>
    </i>
    <i r="1">
      <x v="23"/>
    </i>
    <i r="2">
      <x v="10"/>
    </i>
    <i>
      <x v="4"/>
    </i>
    <i r="1">
      <x v="5"/>
    </i>
    <i r="2">
      <x v="18"/>
    </i>
    <i r="1">
      <x v="6"/>
    </i>
    <i r="2">
      <x v="8"/>
    </i>
    <i r="1">
      <x v="13"/>
    </i>
    <i r="2">
      <x v="16"/>
    </i>
    <i t="grand">
      <x/>
    </i>
  </rowItems>
  <colItems count="1">
    <i/>
  </colItems>
  <dataFields count="1">
    <dataField name="Sum of Sales "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CB82B1-2EB5-40D3-AAFF-DAC737E1A543}" name="PivotTable10" cacheId="13"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6">
  <location ref="V2:W42" firstHeaderRow="1" firstDataRow="1" firstDataCol="1"/>
  <pivotFields count="26">
    <pivotField showAll="0"/>
    <pivotField showAll="0"/>
    <pivotField showAll="0"/>
    <pivotField showAll="0"/>
    <pivotField showAll="0">
      <items count="51">
        <item x="31"/>
        <item x="16"/>
        <item x="37"/>
        <item x="6"/>
        <item x="47"/>
        <item x="43"/>
        <item x="17"/>
        <item x="22"/>
        <item x="27"/>
        <item x="45"/>
        <item x="46"/>
        <item x="5"/>
        <item x="12"/>
        <item x="39"/>
        <item x="23"/>
        <item x="24"/>
        <item x="26"/>
        <item x="15"/>
        <item x="34"/>
        <item x="9"/>
        <item x="30"/>
        <item x="13"/>
        <item x="41"/>
        <item x="1"/>
        <item x="42"/>
        <item x="19"/>
        <item x="4"/>
        <item x="38"/>
        <item x="49"/>
        <item x="40"/>
        <item x="29"/>
        <item x="11"/>
        <item x="2"/>
        <item x="48"/>
        <item x="20"/>
        <item x="32"/>
        <item x="0"/>
        <item x="3"/>
        <item x="25"/>
        <item x="36"/>
        <item x="28"/>
        <item x="21"/>
        <item x="8"/>
        <item x="35"/>
        <item x="7"/>
        <item x="14"/>
        <item x="44"/>
        <item x="18"/>
        <item x="10"/>
        <item x="33"/>
        <item t="default"/>
      </items>
    </pivotField>
    <pivotField showAll="0"/>
    <pivotField showAll="0"/>
    <pivotField numFmtId="164" showAll="0"/>
    <pivotField numFmtId="164" showAll="0"/>
    <pivotField numFmtId="1" showAll="0"/>
    <pivotField numFmtId="1" showAll="0"/>
    <pivotField showAll="0"/>
    <pivotField showAll="0"/>
    <pivotField showAll="0" measureFilter="1">
      <items count="21">
        <item x="15"/>
        <item x="7"/>
        <item x="3"/>
        <item x="19"/>
        <item x="6"/>
        <item x="10"/>
        <item x="18"/>
        <item x="17"/>
        <item x="14"/>
        <item x="11"/>
        <item x="0"/>
        <item x="4"/>
        <item x="2"/>
        <item x="8"/>
        <item x="9"/>
        <item x="12"/>
        <item x="5"/>
        <item x="16"/>
        <item x="13"/>
        <item x="1"/>
        <item t="default"/>
      </items>
    </pivotField>
    <pivotField showAll="0">
      <items count="4">
        <item x="2"/>
        <item x="1"/>
        <item x="0"/>
        <item t="default"/>
      </items>
    </pivotField>
    <pivotField showAll="0">
      <items count="8">
        <item x="5"/>
        <item x="6"/>
        <item x="2"/>
        <item x="0"/>
        <item x="1"/>
        <item x="3"/>
        <item x="4"/>
        <item t="default"/>
      </items>
    </pivotField>
    <pivotField axis="axisRow" numFmtId="14" showAll="0">
      <items count="15">
        <item x="0"/>
        <item x="1"/>
        <item x="2"/>
        <item x="3"/>
        <item x="4"/>
        <item x="5"/>
        <item x="6"/>
        <item x="7"/>
        <item x="8"/>
        <item x="9"/>
        <item x="10"/>
        <item x="11"/>
        <item x="12"/>
        <item x="13"/>
        <item t="default"/>
      </items>
    </pivotField>
    <pivotField showAll="0"/>
    <pivotField showAll="0"/>
    <pivotField showAll="0">
      <items count="6">
        <item x="3"/>
        <item x="0"/>
        <item x="2"/>
        <item x="1"/>
        <item x="4"/>
        <item t="default"/>
      </items>
    </pivotField>
    <pivotField dataField="1" numFmtId="165" showAll="0"/>
    <pivotField numFmtId="1" showAll="0"/>
    <pivotField showAll="0">
      <items count="5">
        <item x="2"/>
        <item x="3"/>
        <item x="1"/>
        <item x="0"/>
        <item t="default"/>
      </items>
    </pivotField>
    <pivotField showAll="0"/>
    <pivotField showAll="0">
      <items count="7">
        <item sd="0" x="0"/>
        <item sd="0" x="1"/>
        <item sd="0" x="2"/>
        <item sd="0" x="3"/>
        <item sd="0" x="4"/>
        <item sd="0" x="5"/>
        <item t="default"/>
      </items>
    </pivotField>
    <pivotField axis="axisRow" showAll="0">
      <items count="6">
        <item sd="0" x="0"/>
        <item x="1"/>
        <item x="2"/>
        <item x="3"/>
        <item sd="0" x="4"/>
        <item t="default"/>
      </items>
    </pivotField>
  </pivotFields>
  <rowFields count="2">
    <field x="25"/>
    <field x="16"/>
  </rowFields>
  <rowItems count="40">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r="1">
      <x v="11"/>
    </i>
    <i r="1">
      <x v="12"/>
    </i>
    <i>
      <x v="3"/>
    </i>
    <i r="1">
      <x v="1"/>
    </i>
    <i r="1">
      <x v="2"/>
    </i>
    <i r="1">
      <x v="3"/>
    </i>
    <i r="1">
      <x v="4"/>
    </i>
    <i r="1">
      <x v="5"/>
    </i>
    <i r="1">
      <x v="6"/>
    </i>
    <i r="1">
      <x v="7"/>
    </i>
    <i r="1">
      <x v="8"/>
    </i>
    <i r="1">
      <x v="9"/>
    </i>
    <i r="1">
      <x v="10"/>
    </i>
    <i r="1">
      <x v="11"/>
    </i>
    <i r="1">
      <x v="12"/>
    </i>
    <i t="grand">
      <x/>
    </i>
  </rowItems>
  <colItems count="1">
    <i/>
  </colItems>
  <dataFields count="1">
    <dataField name="Sum of ACTUAL SALES 1" fld="20" baseField="16" baseItem="2" numFmtId="165"/>
  </dataFields>
  <chartFormats count="8">
    <chartFormat chart="0" format="0" series="1">
      <pivotArea type="data" outline="0" fieldPosition="0">
        <references count="2">
          <reference field="4294967294" count="1" selected="0">
            <x v="0"/>
          </reference>
          <reference field="25" count="1" selected="0">
            <x v="1"/>
          </reference>
        </references>
      </pivotArea>
    </chartFormat>
    <chartFormat chart="0" format="1" series="1">
      <pivotArea type="data" outline="0" fieldPosition="0">
        <references count="2">
          <reference field="4294967294" count="1" selected="0">
            <x v="0"/>
          </reference>
          <reference field="25" count="1" selected="0">
            <x v="2"/>
          </reference>
        </references>
      </pivotArea>
    </chartFormat>
    <chartFormat chart="0" format="2" series="1">
      <pivotArea type="data" outline="0" fieldPosition="0">
        <references count="2">
          <reference field="4294967294" count="1" selected="0">
            <x v="0"/>
          </reference>
          <reference field="25" count="1" selected="0">
            <x v="3"/>
          </reference>
        </references>
      </pivotArea>
    </chartFormat>
    <chartFormat chart="2" format="6" series="1">
      <pivotArea type="data" outline="0" fieldPosition="0">
        <references count="2">
          <reference field="4294967294" count="1" selected="0">
            <x v="0"/>
          </reference>
          <reference field="25" count="1" selected="0">
            <x v="1"/>
          </reference>
        </references>
      </pivotArea>
    </chartFormat>
    <chartFormat chart="2" format="7" series="1">
      <pivotArea type="data" outline="0" fieldPosition="0">
        <references count="2">
          <reference field="4294967294" count="1" selected="0">
            <x v="0"/>
          </reference>
          <reference field="25" count="1" selected="0">
            <x v="2"/>
          </reference>
        </references>
      </pivotArea>
    </chartFormat>
    <chartFormat chart="2" format="8" series="1">
      <pivotArea type="data" outline="0" fieldPosition="0">
        <references count="2">
          <reference field="4294967294" count="1" selected="0">
            <x v="0"/>
          </reference>
          <reference field="25" count="1" selected="0">
            <x v="3"/>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0828FDD-CB6A-4F3B-BB7A-826E51B6D7D9}" name="PivotTable9" cacheId="13"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P2:T28" firstHeaderRow="1" firstDataRow="2" firstDataCol="1"/>
  <pivotFields count="26">
    <pivotField showAll="0"/>
    <pivotField showAll="0"/>
    <pivotField showAll="0"/>
    <pivotField showAll="0"/>
    <pivotField showAll="0">
      <items count="51">
        <item x="31"/>
        <item x="16"/>
        <item x="37"/>
        <item x="6"/>
        <item x="47"/>
        <item x="43"/>
        <item x="17"/>
        <item x="22"/>
        <item x="27"/>
        <item x="45"/>
        <item x="46"/>
        <item x="5"/>
        <item x="12"/>
        <item x="39"/>
        <item x="23"/>
        <item x="24"/>
        <item x="26"/>
        <item x="15"/>
        <item x="34"/>
        <item x="9"/>
        <item x="30"/>
        <item x="13"/>
        <item x="41"/>
        <item x="1"/>
        <item x="42"/>
        <item x="19"/>
        <item x="4"/>
        <item x="38"/>
        <item x="49"/>
        <item x="40"/>
        <item x="29"/>
        <item x="11"/>
        <item x="2"/>
        <item x="48"/>
        <item x="20"/>
        <item x="32"/>
        <item x="0"/>
        <item x="3"/>
        <item x="25"/>
        <item x="36"/>
        <item x="28"/>
        <item x="21"/>
        <item x="8"/>
        <item x="35"/>
        <item x="7"/>
        <item x="14"/>
        <item x="44"/>
        <item x="18"/>
        <item x="10"/>
        <item x="33"/>
        <item t="default"/>
      </items>
    </pivotField>
    <pivotField showAll="0"/>
    <pivotField showAll="0"/>
    <pivotField numFmtId="164" showAll="0"/>
    <pivotField numFmtId="164" showAll="0"/>
    <pivotField numFmtId="1" showAll="0"/>
    <pivotField numFmtId="1" showAll="0"/>
    <pivotField showAll="0"/>
    <pivotField showAll="0"/>
    <pivotField showAll="0" measureFilter="1">
      <items count="21">
        <item x="15"/>
        <item x="7"/>
        <item x="3"/>
        <item x="19"/>
        <item x="6"/>
        <item x="10"/>
        <item x="18"/>
        <item x="17"/>
        <item x="14"/>
        <item x="11"/>
        <item x="0"/>
        <item x="4"/>
        <item x="2"/>
        <item x="8"/>
        <item x="9"/>
        <item x="12"/>
        <item x="5"/>
        <item x="16"/>
        <item x="13"/>
        <item x="1"/>
        <item t="default"/>
      </items>
    </pivotField>
    <pivotField showAll="0">
      <items count="4">
        <item x="2"/>
        <item x="1"/>
        <item x="0"/>
        <item t="default"/>
      </items>
    </pivotField>
    <pivotField showAll="0">
      <items count="8">
        <item x="5"/>
        <item x="6"/>
        <item x="2"/>
        <item x="0"/>
        <item x="1"/>
        <item x="3"/>
        <item x="4"/>
        <item t="default"/>
      </items>
    </pivotField>
    <pivotField axis="axisRow" numFmtId="14" showAll="0">
      <items count="15">
        <item x="0"/>
        <item x="1"/>
        <item x="2"/>
        <item x="3"/>
        <item x="4"/>
        <item x="5"/>
        <item x="6"/>
        <item x="7"/>
        <item x="8"/>
        <item x="9"/>
        <item x="10"/>
        <item x="11"/>
        <item x="12"/>
        <item x="13"/>
        <item t="default"/>
      </items>
    </pivotField>
    <pivotField showAll="0"/>
    <pivotField showAll="0"/>
    <pivotField showAll="0">
      <items count="6">
        <item x="3"/>
        <item x="0"/>
        <item x="2"/>
        <item x="1"/>
        <item x="4"/>
        <item t="default"/>
      </items>
    </pivotField>
    <pivotField dataField="1" numFmtId="165" showAll="0"/>
    <pivotField numFmtId="1" showAll="0"/>
    <pivotField axis="axisRow" showAll="0">
      <items count="5">
        <item x="2"/>
        <item x="3"/>
        <item x="1"/>
        <item x="0"/>
        <item t="default"/>
      </items>
    </pivotField>
    <pivotField showAll="0"/>
    <pivotField showAll="0">
      <items count="7">
        <item sd="0" x="0"/>
        <item sd="0" x="1"/>
        <item sd="0" x="2"/>
        <item sd="0" x="3"/>
        <item sd="0" x="4"/>
        <item sd="0" x="5"/>
        <item t="default"/>
      </items>
    </pivotField>
    <pivotField axis="axisCol" showAll="0">
      <items count="6">
        <item sd="0" x="0"/>
        <item sd="0" x="1"/>
        <item sd="0" x="2"/>
        <item sd="0" x="3"/>
        <item sd="0" x="4"/>
        <item t="default"/>
      </items>
    </pivotField>
  </pivotFields>
  <rowFields count="2">
    <field x="16"/>
    <field x="22"/>
  </rowFields>
  <rowItems count="25">
    <i>
      <x v="1"/>
    </i>
    <i r="1">
      <x v="3"/>
    </i>
    <i>
      <x v="2"/>
    </i>
    <i r="1">
      <x v="3"/>
    </i>
    <i>
      <x v="3"/>
    </i>
    <i r="1">
      <x v="1"/>
    </i>
    <i>
      <x v="4"/>
    </i>
    <i r="1">
      <x v="1"/>
    </i>
    <i>
      <x v="5"/>
    </i>
    <i r="1">
      <x v="1"/>
    </i>
    <i>
      <x v="6"/>
    </i>
    <i r="1">
      <x v="2"/>
    </i>
    <i>
      <x v="7"/>
    </i>
    <i r="1">
      <x v="2"/>
    </i>
    <i>
      <x v="8"/>
    </i>
    <i r="1">
      <x v="2"/>
    </i>
    <i>
      <x v="9"/>
    </i>
    <i r="1">
      <x/>
    </i>
    <i>
      <x v="10"/>
    </i>
    <i r="1">
      <x/>
    </i>
    <i>
      <x v="11"/>
    </i>
    <i r="1">
      <x/>
    </i>
    <i>
      <x v="12"/>
    </i>
    <i r="1">
      <x v="3"/>
    </i>
    <i t="grand">
      <x/>
    </i>
  </rowItems>
  <colFields count="1">
    <field x="25"/>
  </colFields>
  <colItems count="4">
    <i>
      <x v="1"/>
    </i>
    <i>
      <x v="2"/>
    </i>
    <i>
      <x v="3"/>
    </i>
    <i t="grand">
      <x/>
    </i>
  </colItems>
  <dataFields count="1">
    <dataField name="Sum of ACTUAL SALES 1" fld="20" baseField="16" baseItem="2" numFmtId="165"/>
  </dataFields>
  <chartFormats count="6">
    <chartFormat chart="0" format="0" series="1">
      <pivotArea type="data" outline="0" fieldPosition="0">
        <references count="2">
          <reference field="4294967294" count="1" selected="0">
            <x v="0"/>
          </reference>
          <reference field="25" count="1" selected="0">
            <x v="1"/>
          </reference>
        </references>
      </pivotArea>
    </chartFormat>
    <chartFormat chart="0" format="1" series="1">
      <pivotArea type="data" outline="0" fieldPosition="0">
        <references count="2">
          <reference field="4294967294" count="1" selected="0">
            <x v="0"/>
          </reference>
          <reference field="25" count="1" selected="0">
            <x v="2"/>
          </reference>
        </references>
      </pivotArea>
    </chartFormat>
    <chartFormat chart="0" format="2" series="1">
      <pivotArea type="data" outline="0" fieldPosition="0">
        <references count="2">
          <reference field="4294967294" count="1" selected="0">
            <x v="0"/>
          </reference>
          <reference field="25" count="1" selected="0">
            <x v="3"/>
          </reference>
        </references>
      </pivotArea>
    </chartFormat>
    <chartFormat chart="2" format="6" series="1">
      <pivotArea type="data" outline="0" fieldPosition="0">
        <references count="2">
          <reference field="4294967294" count="1" selected="0">
            <x v="0"/>
          </reference>
          <reference field="25" count="1" selected="0">
            <x v="1"/>
          </reference>
        </references>
      </pivotArea>
    </chartFormat>
    <chartFormat chart="2" format="7" series="1">
      <pivotArea type="data" outline="0" fieldPosition="0">
        <references count="2">
          <reference field="4294967294" count="1" selected="0">
            <x v="0"/>
          </reference>
          <reference field="25" count="1" selected="0">
            <x v="2"/>
          </reference>
        </references>
      </pivotArea>
    </chartFormat>
    <chartFormat chart="2" format="8" series="1">
      <pivotArea type="data" outline="0" fieldPosition="0">
        <references count="2">
          <reference field="4294967294" count="1" selected="0">
            <x v="0"/>
          </reference>
          <reference field="25" count="1" selected="0">
            <x v="3"/>
          </reference>
        </references>
      </pivotArea>
    </chartFormat>
  </chartFormats>
  <pivotTableStyleInfo name="PivotStyleLight16" showRowHeaders="1" showColHeaders="1" showRowStripes="0" showColStripes="0" showLastColumn="1"/>
  <filters count="1">
    <filter fld="1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F5C02AC-53B6-4262-9C64-B920CFE53E34}" name="PivotTable4" cacheId="13"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D2:E3" firstHeaderRow="0" firstDataRow="1" firstDataCol="0"/>
  <pivotFields count="26">
    <pivotField showAll="0"/>
    <pivotField showAll="0"/>
    <pivotField showAll="0"/>
    <pivotField showAll="0"/>
    <pivotField showAll="0">
      <items count="51">
        <item x="31"/>
        <item x="16"/>
        <item x="37"/>
        <item x="6"/>
        <item x="47"/>
        <item x="43"/>
        <item x="17"/>
        <item x="22"/>
        <item x="27"/>
        <item x="45"/>
        <item x="46"/>
        <item x="5"/>
        <item x="12"/>
        <item x="39"/>
        <item x="23"/>
        <item x="24"/>
        <item x="26"/>
        <item x="15"/>
        <item x="34"/>
        <item x="9"/>
        <item x="30"/>
        <item x="13"/>
        <item x="41"/>
        <item x="1"/>
        <item x="42"/>
        <item x="19"/>
        <item x="4"/>
        <item x="38"/>
        <item x="49"/>
        <item x="40"/>
        <item x="29"/>
        <item x="11"/>
        <item x="2"/>
        <item x="48"/>
        <item x="20"/>
        <item x="32"/>
        <item x="0"/>
        <item x="3"/>
        <item x="25"/>
        <item x="36"/>
        <item x="28"/>
        <item x="21"/>
        <item x="8"/>
        <item x="35"/>
        <item x="7"/>
        <item x="14"/>
        <item x="44"/>
        <item x="18"/>
        <item x="10"/>
        <item x="33"/>
        <item t="default"/>
      </items>
    </pivotField>
    <pivotField showAll="0"/>
    <pivotField showAll="0"/>
    <pivotField numFmtId="164" showAll="0"/>
    <pivotField dataField="1" numFmtId="164" showAll="0"/>
    <pivotField numFmtId="1" showAll="0"/>
    <pivotField numFmtId="1" showAll="0"/>
    <pivotField showAll="0"/>
    <pivotField showAll="0"/>
    <pivotField showAll="0">
      <items count="21">
        <item x="15"/>
        <item x="7"/>
        <item x="3"/>
        <item x="19"/>
        <item x="6"/>
        <item x="10"/>
        <item x="18"/>
        <item x="17"/>
        <item x="14"/>
        <item x="11"/>
        <item x="0"/>
        <item x="4"/>
        <item x="2"/>
        <item x="8"/>
        <item x="9"/>
        <item x="12"/>
        <item x="5"/>
        <item x="16"/>
        <item x="13"/>
        <item x="1"/>
        <item t="default"/>
      </items>
    </pivotField>
    <pivotField showAll="0">
      <items count="4">
        <item x="2"/>
        <item x="1"/>
        <item x="0"/>
        <item t="default"/>
      </items>
    </pivotField>
    <pivotField showAll="0">
      <items count="8">
        <item x="5"/>
        <item x="6"/>
        <item x="2"/>
        <item x="0"/>
        <item x="1"/>
        <item x="3"/>
        <item x="4"/>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items count="6">
        <item x="3"/>
        <item x="0"/>
        <item x="2"/>
        <item x="1"/>
        <item x="4"/>
        <item t="default"/>
      </items>
    </pivotField>
    <pivotField dataField="1" numFmtId="165" showAll="0"/>
    <pivotField numFmtId="1" showAll="0"/>
    <pivotField showAll="0">
      <items count="5">
        <item x="2"/>
        <item x="3"/>
        <item x="1"/>
        <item x="0"/>
        <item t="default"/>
      </items>
    </pivotField>
    <pivotField showAll="0"/>
    <pivotField showAll="0">
      <items count="7">
        <item x="0"/>
        <item x="1"/>
        <item x="2"/>
        <item x="3"/>
        <item x="4"/>
        <item x="5"/>
        <item t="default"/>
      </items>
    </pivotField>
    <pivotField showAll="0">
      <items count="6">
        <item x="0"/>
        <item x="1"/>
        <item x="2"/>
        <item x="3"/>
        <item x="4"/>
        <item t="default"/>
      </items>
    </pivotField>
  </pivotFields>
  <rowItems count="1">
    <i/>
  </rowItems>
  <colFields count="1">
    <field x="-2"/>
  </colFields>
  <colItems count="2">
    <i>
      <x/>
    </i>
    <i i="1">
      <x v="1"/>
    </i>
  </colItems>
  <dataFields count="2">
    <dataField name="TARGET" fld="8" baseField="0" baseItem="1" numFmtId="165"/>
    <dataField name="ACTUAL" fld="20" baseField="0" baseItem="1" numFmtId="165"/>
  </dataFields>
  <chartFormats count="6">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 chart="0" format="2">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1">
          <reference field="4294967294" count="1" selected="0">
            <x v="0"/>
          </reference>
        </references>
      </pivotArea>
    </chartFormat>
    <chartFormat chart="2" format="8"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480344F-7FBA-4B0B-A7F9-82DA66C71414}" name="PivotTable7" cacheId="13"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4">
  <location ref="J2:K6" firstHeaderRow="1" firstDataRow="1" firstDataCol="1"/>
  <pivotFields count="26">
    <pivotField showAll="0"/>
    <pivotField showAll="0"/>
    <pivotField showAll="0"/>
    <pivotField showAll="0"/>
    <pivotField showAll="0">
      <items count="51">
        <item x="31"/>
        <item x="16"/>
        <item x="37"/>
        <item x="6"/>
        <item x="47"/>
        <item x="43"/>
        <item x="17"/>
        <item x="22"/>
        <item x="27"/>
        <item x="45"/>
        <item x="46"/>
        <item x="5"/>
        <item x="12"/>
        <item x="39"/>
        <item x="23"/>
        <item x="24"/>
        <item x="26"/>
        <item x="15"/>
        <item x="34"/>
        <item x="9"/>
        <item x="30"/>
        <item x="13"/>
        <item x="41"/>
        <item x="1"/>
        <item x="42"/>
        <item x="19"/>
        <item x="4"/>
        <item x="38"/>
        <item x="49"/>
        <item x="40"/>
        <item x="29"/>
        <item x="11"/>
        <item x="2"/>
        <item x="48"/>
        <item x="20"/>
        <item x="32"/>
        <item x="0"/>
        <item x="3"/>
        <item x="25"/>
        <item x="36"/>
        <item x="28"/>
        <item x="21"/>
        <item x="8"/>
        <item x="35"/>
        <item x="7"/>
        <item x="14"/>
        <item x="44"/>
        <item x="18"/>
        <item x="10"/>
        <item x="33"/>
        <item t="default"/>
      </items>
    </pivotField>
    <pivotField showAll="0"/>
    <pivotField showAll="0"/>
    <pivotField numFmtId="164" showAll="0"/>
    <pivotField numFmtId="164" showAll="0"/>
    <pivotField numFmtId="1" showAll="0"/>
    <pivotField numFmtId="1" showAll="0"/>
    <pivotField showAll="0"/>
    <pivotField showAll="0"/>
    <pivotField showAll="0" measureFilter="1">
      <items count="21">
        <item x="15"/>
        <item x="7"/>
        <item x="3"/>
        <item x="19"/>
        <item x="6"/>
        <item x="10"/>
        <item x="18"/>
        <item x="17"/>
        <item x="14"/>
        <item x="11"/>
        <item x="0"/>
        <item x="4"/>
        <item x="2"/>
        <item x="8"/>
        <item x="9"/>
        <item x="12"/>
        <item x="5"/>
        <item x="16"/>
        <item x="13"/>
        <item x="1"/>
        <item t="default"/>
      </items>
    </pivotField>
    <pivotField axis="axisRow" showAll="0">
      <items count="4">
        <item x="2"/>
        <item x="1"/>
        <item x="0"/>
        <item t="default"/>
      </items>
    </pivotField>
    <pivotField showAll="0">
      <items count="8">
        <item x="5"/>
        <item x="6"/>
        <item x="2"/>
        <item x="0"/>
        <item x="1"/>
        <item x="3"/>
        <item x="4"/>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items count="6">
        <item x="3"/>
        <item x="0"/>
        <item x="2"/>
        <item x="1"/>
        <item x="4"/>
        <item t="default"/>
      </items>
    </pivotField>
    <pivotField dataField="1" numFmtId="165" showAll="0"/>
    <pivotField numFmtId="1" showAll="0"/>
    <pivotField showAll="0">
      <items count="5">
        <item x="2"/>
        <item x="3"/>
        <item x="1"/>
        <item x="0"/>
        <item t="default"/>
      </items>
    </pivotField>
    <pivotField showAll="0"/>
    <pivotField showAll="0">
      <items count="7">
        <item x="0"/>
        <item x="1"/>
        <item x="2"/>
        <item x="3"/>
        <item x="4"/>
        <item x="5"/>
        <item t="default"/>
      </items>
    </pivotField>
    <pivotField showAll="0">
      <items count="6">
        <item x="0"/>
        <item x="1"/>
        <item x="2"/>
        <item x="3"/>
        <item x="4"/>
        <item t="default"/>
      </items>
    </pivotField>
  </pivotFields>
  <rowFields count="1">
    <field x="14"/>
  </rowFields>
  <rowItems count="4">
    <i>
      <x/>
    </i>
    <i>
      <x v="1"/>
    </i>
    <i>
      <x v="2"/>
    </i>
    <i t="grand">
      <x/>
    </i>
  </rowItems>
  <colItems count="1">
    <i/>
  </colItems>
  <dataFields count="1">
    <dataField name="Sum of ACTUAL SALES 1" fld="20" baseField="14" baseItem="0" numFmtId="165"/>
  </dataFields>
  <chartFormats count="8">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14" count="1" selected="0">
            <x v="2"/>
          </reference>
        </references>
      </pivotArea>
    </chartFormat>
    <chartFormat chart="1" format="2">
      <pivotArea type="data" outline="0" fieldPosition="0">
        <references count="2">
          <reference field="4294967294" count="1" selected="0">
            <x v="0"/>
          </reference>
          <reference field="14" count="1" selected="0">
            <x v="0"/>
          </reference>
        </references>
      </pivotArea>
    </chartFormat>
    <chartFormat chart="1" format="3">
      <pivotArea type="data" outline="0" fieldPosition="0">
        <references count="2">
          <reference field="4294967294" count="1" selected="0">
            <x v="0"/>
          </reference>
          <reference field="14" count="1" selected="0">
            <x v="1"/>
          </reference>
        </references>
      </pivotArea>
    </chartFormat>
    <chartFormat chart="3" format="8" series="1">
      <pivotArea type="data" outline="0" fieldPosition="0">
        <references count="1">
          <reference field="4294967294" count="1" selected="0">
            <x v="0"/>
          </reference>
        </references>
      </pivotArea>
    </chartFormat>
    <chartFormat chart="3" format="9">
      <pivotArea type="data" outline="0" fieldPosition="0">
        <references count="2">
          <reference field="4294967294" count="1" selected="0">
            <x v="0"/>
          </reference>
          <reference field="14" count="1" selected="0">
            <x v="0"/>
          </reference>
        </references>
      </pivotArea>
    </chartFormat>
    <chartFormat chart="3" format="10">
      <pivotArea type="data" outline="0" fieldPosition="0">
        <references count="2">
          <reference field="4294967294" count="1" selected="0">
            <x v="0"/>
          </reference>
          <reference field="14" count="1" selected="0">
            <x v="1"/>
          </reference>
        </references>
      </pivotArea>
    </chartFormat>
    <chartFormat chart="3" format="11">
      <pivotArea type="data" outline="0" fieldPosition="0">
        <references count="2">
          <reference field="4294967294" count="1" selected="0">
            <x v="0"/>
          </reference>
          <reference field="14" count="1" selected="0">
            <x v="2"/>
          </reference>
        </references>
      </pivotArea>
    </chartFormat>
  </chartFormats>
  <pivotTableStyleInfo name="PivotStyleLight16" showRowHeaders="1" showColHeaders="1" showRowStripes="0" showColStripes="0" showLastColumn="1"/>
  <filters count="1">
    <filter fld="1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F503D7F-209C-4CE9-891A-0AD43144A4B7}" name="PivotTable6" cacheId="13"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G2:H8" firstHeaderRow="1" firstDataRow="1" firstDataCol="1"/>
  <pivotFields count="26">
    <pivotField showAll="0"/>
    <pivotField showAll="0"/>
    <pivotField showAll="0"/>
    <pivotField showAll="0"/>
    <pivotField showAll="0">
      <items count="51">
        <item x="31"/>
        <item x="16"/>
        <item x="37"/>
        <item x="6"/>
        <item x="47"/>
        <item x="43"/>
        <item x="17"/>
        <item x="22"/>
        <item x="27"/>
        <item x="45"/>
        <item x="46"/>
        <item x="5"/>
        <item x="12"/>
        <item x="39"/>
        <item x="23"/>
        <item x="24"/>
        <item x="26"/>
        <item x="15"/>
        <item x="34"/>
        <item x="9"/>
        <item x="30"/>
        <item x="13"/>
        <item x="41"/>
        <item x="1"/>
        <item x="42"/>
        <item x="19"/>
        <item x="4"/>
        <item x="38"/>
        <item x="49"/>
        <item x="40"/>
        <item x="29"/>
        <item x="11"/>
        <item x="2"/>
        <item x="48"/>
        <item x="20"/>
        <item x="32"/>
        <item x="0"/>
        <item x="3"/>
        <item x="25"/>
        <item x="36"/>
        <item x="28"/>
        <item x="21"/>
        <item x="8"/>
        <item x="35"/>
        <item x="7"/>
        <item x="14"/>
        <item x="44"/>
        <item x="18"/>
        <item x="10"/>
        <item x="33"/>
        <item t="default"/>
      </items>
    </pivotField>
    <pivotField showAll="0"/>
    <pivotField showAll="0"/>
    <pivotField numFmtId="164" showAll="0"/>
    <pivotField numFmtId="164" showAll="0"/>
    <pivotField numFmtId="1" showAll="0"/>
    <pivotField numFmtId="1" showAll="0"/>
    <pivotField showAll="0"/>
    <pivotField showAll="0"/>
    <pivotField axis="axisRow" showAll="0" measureFilter="1" sortType="descending">
      <items count="21">
        <item x="15"/>
        <item x="7"/>
        <item x="3"/>
        <item x="19"/>
        <item x="6"/>
        <item x="10"/>
        <item x="18"/>
        <item x="17"/>
        <item x="14"/>
        <item x="11"/>
        <item x="0"/>
        <item x="4"/>
        <item x="2"/>
        <item x="8"/>
        <item x="9"/>
        <item x="12"/>
        <item x="5"/>
        <item x="16"/>
        <item x="13"/>
        <item x="1"/>
        <item t="default"/>
      </items>
      <autoSortScope>
        <pivotArea dataOnly="0" outline="0" fieldPosition="0">
          <references count="1">
            <reference field="4294967294" count="1" selected="0">
              <x v="0"/>
            </reference>
          </references>
        </pivotArea>
      </autoSortScope>
    </pivotField>
    <pivotField showAll="0">
      <items count="4">
        <item x="2"/>
        <item x="1"/>
        <item x="0"/>
        <item t="default"/>
      </items>
    </pivotField>
    <pivotField showAll="0">
      <items count="8">
        <item x="5"/>
        <item x="6"/>
        <item x="2"/>
        <item x="0"/>
        <item x="1"/>
        <item x="3"/>
        <item x="4"/>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items count="6">
        <item x="3"/>
        <item x="0"/>
        <item x="2"/>
        <item x="1"/>
        <item x="4"/>
        <item t="default"/>
      </items>
    </pivotField>
    <pivotField dataField="1" numFmtId="165" showAll="0"/>
    <pivotField numFmtId="1" showAll="0"/>
    <pivotField showAll="0">
      <items count="5">
        <item x="2"/>
        <item x="3"/>
        <item x="1"/>
        <item x="0"/>
        <item t="default"/>
      </items>
    </pivotField>
    <pivotField showAll="0"/>
    <pivotField showAll="0">
      <items count="7">
        <item x="0"/>
        <item x="1"/>
        <item x="2"/>
        <item x="3"/>
        <item x="4"/>
        <item x="5"/>
        <item t="default"/>
      </items>
    </pivotField>
    <pivotField showAll="0">
      <items count="6">
        <item x="0"/>
        <item x="1"/>
        <item x="2"/>
        <item x="3"/>
        <item x="4"/>
        <item t="default"/>
      </items>
    </pivotField>
  </pivotFields>
  <rowFields count="1">
    <field x="13"/>
  </rowFields>
  <rowItems count="6">
    <i>
      <x v="13"/>
    </i>
    <i>
      <x v="12"/>
    </i>
    <i>
      <x v="19"/>
    </i>
    <i>
      <x v="18"/>
    </i>
    <i>
      <x v="17"/>
    </i>
    <i t="grand">
      <x/>
    </i>
  </rowItems>
  <colItems count="1">
    <i/>
  </colItems>
  <dataFields count="1">
    <dataField name="Sum of ACTUAL SALES 1" fld="20" baseField="13" baseItem="12" numFmtId="165"/>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3" count="1" selected="0">
            <x v="13"/>
          </reference>
        </references>
      </pivotArea>
    </chartFormat>
    <chartFormat chart="0" format="2">
      <pivotArea type="data" outline="0" fieldPosition="0">
        <references count="2">
          <reference field="4294967294" count="1" selected="0">
            <x v="0"/>
          </reference>
          <reference field="13" count="1" selected="0">
            <x v="12"/>
          </reference>
        </references>
      </pivotArea>
    </chartFormat>
    <chartFormat chart="0" format="3">
      <pivotArea type="data" outline="0" fieldPosition="0">
        <references count="2">
          <reference field="4294967294" count="1" selected="0">
            <x v="0"/>
          </reference>
          <reference field="13" count="1" selected="0">
            <x v="19"/>
          </reference>
        </references>
      </pivotArea>
    </chartFormat>
    <chartFormat chart="0" format="4">
      <pivotArea type="data" outline="0" fieldPosition="0">
        <references count="2">
          <reference field="4294967294" count="1" selected="0">
            <x v="0"/>
          </reference>
          <reference field="13" count="1" selected="0">
            <x v="18"/>
          </reference>
        </references>
      </pivotArea>
    </chartFormat>
    <chartFormat chart="0" format="5">
      <pivotArea type="data" outline="0" fieldPosition="0">
        <references count="2">
          <reference field="4294967294" count="1" selected="0">
            <x v="0"/>
          </reference>
          <reference field="13" count="1" selected="0">
            <x v="17"/>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13" count="1" selected="0">
            <x v="13"/>
          </reference>
        </references>
      </pivotArea>
    </chartFormat>
    <chartFormat chart="2" format="14">
      <pivotArea type="data" outline="0" fieldPosition="0">
        <references count="2">
          <reference field="4294967294" count="1" selected="0">
            <x v="0"/>
          </reference>
          <reference field="13" count="1" selected="0">
            <x v="12"/>
          </reference>
        </references>
      </pivotArea>
    </chartFormat>
    <chartFormat chart="2" format="15">
      <pivotArea type="data" outline="0" fieldPosition="0">
        <references count="2">
          <reference field="4294967294" count="1" selected="0">
            <x v="0"/>
          </reference>
          <reference field="13" count="1" selected="0">
            <x v="19"/>
          </reference>
        </references>
      </pivotArea>
    </chartFormat>
    <chartFormat chart="2" format="16">
      <pivotArea type="data" outline="0" fieldPosition="0">
        <references count="2">
          <reference field="4294967294" count="1" selected="0">
            <x v="0"/>
          </reference>
          <reference field="13" count="1" selected="0">
            <x v="18"/>
          </reference>
        </references>
      </pivotArea>
    </chartFormat>
    <chartFormat chart="2" format="17">
      <pivotArea type="data" outline="0" fieldPosition="0">
        <references count="2">
          <reference field="4294967294" count="1" selected="0">
            <x v="0"/>
          </reference>
          <reference field="13" count="1" selected="0">
            <x v="17"/>
          </reference>
        </references>
      </pivotArea>
    </chartFormat>
    <chartFormat chart="0" format="6">
      <pivotArea type="data" outline="0" fieldPosition="0">
        <references count="2">
          <reference field="4294967294" count="1" selected="0">
            <x v="0"/>
          </reference>
          <reference field="13" count="1" selected="0">
            <x v="6"/>
          </reference>
        </references>
      </pivotArea>
    </chartFormat>
    <chartFormat chart="0" format="7">
      <pivotArea type="data" outline="0" fieldPosition="0">
        <references count="2">
          <reference field="4294967294" count="1" selected="0">
            <x v="0"/>
          </reference>
          <reference field="13" count="1" selected="0">
            <x v="2"/>
          </reference>
        </references>
      </pivotArea>
    </chartFormat>
  </chartFormats>
  <pivotTableStyleInfo name="PivotStyleLight16" showRowHeaders="1" showColHeaders="1" showRowStripes="0" showColStripes="0" showLastColumn="1"/>
  <filters count="1">
    <filter fld="1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B460C16-8211-406D-9791-1B205E8660E0}" name="PivotTable8" cacheId="13"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M2:N10" firstHeaderRow="1" firstDataRow="1" firstDataCol="1"/>
  <pivotFields count="26">
    <pivotField showAll="0"/>
    <pivotField showAll="0"/>
    <pivotField showAll="0"/>
    <pivotField showAll="0"/>
    <pivotField showAll="0">
      <items count="51">
        <item x="31"/>
        <item x="16"/>
        <item x="37"/>
        <item x="6"/>
        <item x="47"/>
        <item x="43"/>
        <item x="17"/>
        <item x="22"/>
        <item x="27"/>
        <item x="45"/>
        <item x="46"/>
        <item x="5"/>
        <item x="12"/>
        <item x="39"/>
        <item x="23"/>
        <item x="24"/>
        <item x="26"/>
        <item x="15"/>
        <item x="34"/>
        <item x="9"/>
        <item x="30"/>
        <item x="13"/>
        <item x="41"/>
        <item x="1"/>
        <item x="42"/>
        <item x="19"/>
        <item x="4"/>
        <item x="38"/>
        <item x="49"/>
        <item x="40"/>
        <item x="29"/>
        <item x="11"/>
        <item x="2"/>
        <item x="48"/>
        <item x="20"/>
        <item x="32"/>
        <item x="0"/>
        <item x="3"/>
        <item x="25"/>
        <item x="36"/>
        <item x="28"/>
        <item x="21"/>
        <item x="8"/>
        <item x="35"/>
        <item x="7"/>
        <item x="14"/>
        <item x="44"/>
        <item x="18"/>
        <item x="10"/>
        <item x="33"/>
        <item t="default"/>
      </items>
    </pivotField>
    <pivotField showAll="0"/>
    <pivotField showAll="0"/>
    <pivotField numFmtId="164" showAll="0"/>
    <pivotField numFmtId="164" showAll="0"/>
    <pivotField numFmtId="1" showAll="0"/>
    <pivotField numFmtId="1" showAll="0"/>
    <pivotField showAll="0"/>
    <pivotField showAll="0"/>
    <pivotField showAll="0" measureFilter="1">
      <items count="21">
        <item x="15"/>
        <item x="7"/>
        <item x="3"/>
        <item x="19"/>
        <item x="6"/>
        <item x="10"/>
        <item x="18"/>
        <item x="17"/>
        <item x="14"/>
        <item x="11"/>
        <item x="0"/>
        <item x="4"/>
        <item x="2"/>
        <item x="8"/>
        <item x="9"/>
        <item x="12"/>
        <item x="5"/>
        <item x="16"/>
        <item x="13"/>
        <item x="1"/>
        <item t="default"/>
      </items>
    </pivotField>
    <pivotField showAll="0">
      <items count="4">
        <item x="2"/>
        <item x="1"/>
        <item x="0"/>
        <item t="default"/>
      </items>
    </pivotField>
    <pivotField axis="axisRow" showAll="0" sortType="descending">
      <items count="8">
        <item x="5"/>
        <item x="6"/>
        <item x="2"/>
        <item x="0"/>
        <item x="1"/>
        <item x="3"/>
        <item x="4"/>
        <item t="default"/>
      </items>
      <autoSortScope>
        <pivotArea dataOnly="0" outline="0" fieldPosition="0">
          <references count="1">
            <reference field="4294967294" count="1" selected="0">
              <x v="0"/>
            </reference>
          </references>
        </pivotArea>
      </autoSortScope>
    </pivotField>
    <pivotField numFmtId="14" showAll="0">
      <items count="15">
        <item x="0"/>
        <item x="1"/>
        <item x="2"/>
        <item x="3"/>
        <item x="4"/>
        <item x="5"/>
        <item x="6"/>
        <item x="7"/>
        <item x="8"/>
        <item x="9"/>
        <item x="10"/>
        <item x="11"/>
        <item x="12"/>
        <item x="13"/>
        <item t="default"/>
      </items>
    </pivotField>
    <pivotField showAll="0"/>
    <pivotField showAll="0"/>
    <pivotField showAll="0">
      <items count="6">
        <item x="3"/>
        <item x="0"/>
        <item x="2"/>
        <item x="1"/>
        <item x="4"/>
        <item t="default"/>
      </items>
    </pivotField>
    <pivotField dataField="1" numFmtId="165" showAll="0"/>
    <pivotField numFmtId="1" showAll="0"/>
    <pivotField showAll="0">
      <items count="5">
        <item x="2"/>
        <item x="3"/>
        <item x="1"/>
        <item x="0"/>
        <item t="default"/>
      </items>
    </pivotField>
    <pivotField showAll="0"/>
    <pivotField showAll="0">
      <items count="7">
        <item x="0"/>
        <item x="1"/>
        <item x="2"/>
        <item x="3"/>
        <item x="4"/>
        <item x="5"/>
        <item t="default"/>
      </items>
    </pivotField>
    <pivotField showAll="0">
      <items count="6">
        <item x="0"/>
        <item x="1"/>
        <item x="2"/>
        <item x="3"/>
        <item x="4"/>
        <item t="default"/>
      </items>
    </pivotField>
  </pivotFields>
  <rowFields count="1">
    <field x="15"/>
  </rowFields>
  <rowItems count="8">
    <i>
      <x v="6"/>
    </i>
    <i>
      <x v="4"/>
    </i>
    <i>
      <x v="2"/>
    </i>
    <i>
      <x v="1"/>
    </i>
    <i>
      <x v="3"/>
    </i>
    <i>
      <x/>
    </i>
    <i>
      <x v="5"/>
    </i>
    <i t="grand">
      <x/>
    </i>
  </rowItems>
  <colItems count="1">
    <i/>
  </colItems>
  <dataFields count="1">
    <dataField name="Sum of ACTUAL SALES 1" fld="20" baseField="15" baseItem="6" numFmtId="165"/>
  </dataFields>
  <chartFormats count="11">
    <chartFormat chart="0" format="0" series="1">
      <pivotArea type="data" outline="0" fieldPosition="0">
        <references count="1">
          <reference field="4294967294" count="1" selected="0">
            <x v="0"/>
          </reference>
        </references>
      </pivotArea>
    </chartFormat>
    <chartFormat chart="2" format="9" series="1">
      <pivotArea type="data" outline="0" fieldPosition="0">
        <references count="1">
          <reference field="4294967294" count="1" selected="0">
            <x v="0"/>
          </reference>
        </references>
      </pivotArea>
    </chartFormat>
    <chartFormat chart="2" format="10">
      <pivotArea type="data" outline="0" fieldPosition="0">
        <references count="2">
          <reference field="4294967294" count="1" selected="0">
            <x v="0"/>
          </reference>
          <reference field="15" count="1" selected="0">
            <x v="6"/>
          </reference>
        </references>
      </pivotArea>
    </chartFormat>
    <chartFormat chart="2" format="11">
      <pivotArea type="data" outline="0" fieldPosition="0">
        <references count="2">
          <reference field="4294967294" count="1" selected="0">
            <x v="0"/>
          </reference>
          <reference field="15" count="1" selected="0">
            <x v="4"/>
          </reference>
        </references>
      </pivotArea>
    </chartFormat>
    <chartFormat chart="2" format="12">
      <pivotArea type="data" outline="0" fieldPosition="0">
        <references count="2">
          <reference field="4294967294" count="1" selected="0">
            <x v="0"/>
          </reference>
          <reference field="15" count="1" selected="0">
            <x v="2"/>
          </reference>
        </references>
      </pivotArea>
    </chartFormat>
    <chartFormat chart="2" format="13">
      <pivotArea type="data" outline="0" fieldPosition="0">
        <references count="2">
          <reference field="4294967294" count="1" selected="0">
            <x v="0"/>
          </reference>
          <reference field="15" count="1" selected="0">
            <x v="1"/>
          </reference>
        </references>
      </pivotArea>
    </chartFormat>
    <chartFormat chart="2" format="14">
      <pivotArea type="data" outline="0" fieldPosition="0">
        <references count="2">
          <reference field="4294967294" count="1" selected="0">
            <x v="0"/>
          </reference>
          <reference field="15" count="1" selected="0">
            <x v="3"/>
          </reference>
        </references>
      </pivotArea>
    </chartFormat>
    <chartFormat chart="2" format="15">
      <pivotArea type="data" outline="0" fieldPosition="0">
        <references count="2">
          <reference field="4294967294" count="1" selected="0">
            <x v="0"/>
          </reference>
          <reference field="15" count="1" selected="0">
            <x v="0"/>
          </reference>
        </references>
      </pivotArea>
    </chartFormat>
    <chartFormat chart="2" format="16">
      <pivotArea type="data" outline="0" fieldPosition="0">
        <references count="2">
          <reference field="4294967294" count="1" selected="0">
            <x v="0"/>
          </reference>
          <reference field="15" count="1" selected="0">
            <x v="5"/>
          </reference>
        </references>
      </pivotArea>
    </chartFormat>
    <chartFormat chart="0" format="1">
      <pivotArea type="data" outline="0" fieldPosition="0">
        <references count="2">
          <reference field="4294967294" count="1" selected="0">
            <x v="0"/>
          </reference>
          <reference field="15" count="1" selected="0">
            <x v="6"/>
          </reference>
        </references>
      </pivotArea>
    </chartFormat>
    <chartFormat chart="0" format="2">
      <pivotArea type="data" outline="0" fieldPosition="0">
        <references count="2">
          <reference field="4294967294" count="1" selected="0">
            <x v="0"/>
          </reference>
          <reference field="15" count="1" selected="0">
            <x v="0"/>
          </reference>
        </references>
      </pivotArea>
    </chartFormat>
  </chartFormats>
  <pivotTableStyleInfo name="PivotStyleLight16" showRowHeaders="1" showColHeaders="1" showRowStripes="0" showColStripes="0" showLastColumn="1"/>
  <filters count="1">
    <filter fld="1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489FC6D-AAA9-4024-8660-5769951B4384}" name="PivotTable5" cacheId="13"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4">
  <location ref="D6:E7" firstHeaderRow="0" firstDataRow="1" firstDataCol="0"/>
  <pivotFields count="26">
    <pivotField showAll="0"/>
    <pivotField showAll="0"/>
    <pivotField showAll="0"/>
    <pivotField showAll="0"/>
    <pivotField showAll="0">
      <items count="51">
        <item x="31"/>
        <item x="16"/>
        <item x="37"/>
        <item x="6"/>
        <item x="47"/>
        <item x="43"/>
        <item x="17"/>
        <item x="22"/>
        <item x="27"/>
        <item x="45"/>
        <item x="46"/>
        <item x="5"/>
        <item x="12"/>
        <item x="39"/>
        <item x="23"/>
        <item x="24"/>
        <item x="26"/>
        <item x="15"/>
        <item x="34"/>
        <item x="9"/>
        <item x="30"/>
        <item x="13"/>
        <item x="41"/>
        <item x="1"/>
        <item x="42"/>
        <item x="19"/>
        <item x="4"/>
        <item x="38"/>
        <item x="49"/>
        <item x="40"/>
        <item x="29"/>
        <item x="11"/>
        <item x="2"/>
        <item x="48"/>
        <item x="20"/>
        <item x="32"/>
        <item x="0"/>
        <item x="3"/>
        <item x="25"/>
        <item x="36"/>
        <item x="28"/>
        <item x="21"/>
        <item x="8"/>
        <item x="35"/>
        <item x="7"/>
        <item x="14"/>
        <item x="44"/>
        <item x="18"/>
        <item x="10"/>
        <item x="33"/>
        <item t="default"/>
      </items>
    </pivotField>
    <pivotField showAll="0"/>
    <pivotField showAll="0"/>
    <pivotField numFmtId="164" showAll="0"/>
    <pivotField numFmtId="164" showAll="0"/>
    <pivotField numFmtId="1" showAll="0"/>
    <pivotField dataField="1" numFmtId="1" showAll="0"/>
    <pivotField showAll="0"/>
    <pivotField showAll="0"/>
    <pivotField showAll="0">
      <items count="21">
        <item x="15"/>
        <item x="7"/>
        <item x="3"/>
        <item x="19"/>
        <item x="6"/>
        <item x="10"/>
        <item x="18"/>
        <item x="17"/>
        <item x="14"/>
        <item x="11"/>
        <item x="0"/>
        <item x="4"/>
        <item x="2"/>
        <item x="8"/>
        <item x="9"/>
        <item x="12"/>
        <item x="5"/>
        <item x="16"/>
        <item x="13"/>
        <item x="1"/>
        <item t="default"/>
      </items>
    </pivotField>
    <pivotField showAll="0">
      <items count="4">
        <item x="2"/>
        <item x="1"/>
        <item x="0"/>
        <item t="default"/>
      </items>
    </pivotField>
    <pivotField showAll="0">
      <items count="8">
        <item x="5"/>
        <item x="6"/>
        <item x="2"/>
        <item x="0"/>
        <item x="1"/>
        <item x="3"/>
        <item x="4"/>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items count="6">
        <item x="3"/>
        <item x="0"/>
        <item x="2"/>
        <item x="1"/>
        <item x="4"/>
        <item t="default"/>
      </items>
    </pivotField>
    <pivotField numFmtId="165" showAll="0"/>
    <pivotField dataField="1" numFmtId="1" showAll="0"/>
    <pivotField showAll="0">
      <items count="5">
        <item x="2"/>
        <item x="3"/>
        <item x="1"/>
        <item x="0"/>
        <item t="default"/>
      </items>
    </pivotField>
    <pivotField showAll="0"/>
    <pivotField showAll="0">
      <items count="7">
        <item x="0"/>
        <item x="1"/>
        <item x="2"/>
        <item x="3"/>
        <item x="4"/>
        <item x="5"/>
        <item t="default"/>
      </items>
    </pivotField>
    <pivotField showAll="0">
      <items count="6">
        <item x="0"/>
        <item x="1"/>
        <item x="2"/>
        <item x="3"/>
        <item x="4"/>
        <item t="default"/>
      </items>
    </pivotField>
  </pivotFields>
  <rowItems count="1">
    <i/>
  </rowItems>
  <colFields count="1">
    <field x="-2"/>
  </colFields>
  <colItems count="2">
    <i>
      <x/>
    </i>
    <i i="1">
      <x v="1"/>
    </i>
  </colItems>
  <dataFields count="2">
    <dataField name="Sum of Target Visits" fld="10" baseField="0" baseItem="1" numFmtId="1"/>
    <dataField name="Sum of ACTUAL VISIT 1" fld="21" baseField="0" baseItem="1" numFmtId="1"/>
  </dataFields>
  <chartFormats count="4">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276345E-9435-47C6-8E99-65494EB503C1}" name="PivotTable3" cacheId="13"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2:B53" firstHeaderRow="1" firstDataRow="1" firstDataCol="1"/>
  <pivotFields count="26">
    <pivotField showAll="0"/>
    <pivotField showAll="0"/>
    <pivotField showAll="0"/>
    <pivotField showAll="0"/>
    <pivotField axis="axisRow" showAll="0" sortType="descending">
      <items count="51">
        <item x="31"/>
        <item x="16"/>
        <item x="37"/>
        <item x="6"/>
        <item x="47"/>
        <item x="43"/>
        <item x="17"/>
        <item x="22"/>
        <item x="27"/>
        <item x="45"/>
        <item x="46"/>
        <item x="5"/>
        <item x="12"/>
        <item x="39"/>
        <item x="23"/>
        <item x="24"/>
        <item x="26"/>
        <item x="15"/>
        <item x="34"/>
        <item x="9"/>
        <item x="30"/>
        <item x="13"/>
        <item x="41"/>
        <item x="1"/>
        <item x="42"/>
        <item x="19"/>
        <item x="4"/>
        <item x="38"/>
        <item x="49"/>
        <item x="40"/>
        <item x="29"/>
        <item x="11"/>
        <item x="2"/>
        <item x="48"/>
        <item x="20"/>
        <item x="32"/>
        <item x="0"/>
        <item x="3"/>
        <item x="25"/>
        <item x="36"/>
        <item x="28"/>
        <item x="21"/>
        <item x="8"/>
        <item x="35"/>
        <item x="7"/>
        <item x="14"/>
        <item x="44"/>
        <item x="18"/>
        <item x="10"/>
        <item x="33"/>
        <item t="default"/>
      </items>
      <autoSortScope>
        <pivotArea dataOnly="0" outline="0" fieldPosition="0">
          <references count="1">
            <reference field="4294967294" count="1" selected="0">
              <x v="0"/>
            </reference>
          </references>
        </pivotArea>
      </autoSortScope>
    </pivotField>
    <pivotField showAll="0"/>
    <pivotField showAll="0"/>
    <pivotField numFmtId="164" showAll="0"/>
    <pivotField numFmtId="164" showAll="0"/>
    <pivotField numFmtId="1" showAll="0"/>
    <pivotField numFmtId="1" showAll="0"/>
    <pivotField showAll="0"/>
    <pivotField showAll="0"/>
    <pivotField showAll="0">
      <items count="21">
        <item x="15"/>
        <item x="7"/>
        <item x="3"/>
        <item x="19"/>
        <item x="6"/>
        <item x="10"/>
        <item x="18"/>
        <item x="17"/>
        <item x="14"/>
        <item x="11"/>
        <item x="0"/>
        <item x="4"/>
        <item x="2"/>
        <item x="8"/>
        <item x="9"/>
        <item x="12"/>
        <item x="5"/>
        <item x="16"/>
        <item x="13"/>
        <item x="1"/>
        <item t="default"/>
      </items>
    </pivotField>
    <pivotField showAll="0">
      <items count="4">
        <item x="2"/>
        <item x="1"/>
        <item x="0"/>
        <item t="default"/>
      </items>
    </pivotField>
    <pivotField showAll="0">
      <items count="8">
        <item x="5"/>
        <item x="6"/>
        <item x="2"/>
        <item x="0"/>
        <item x="1"/>
        <item x="3"/>
        <item x="4"/>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items count="6">
        <item x="3"/>
        <item x="0"/>
        <item x="2"/>
        <item x="1"/>
        <item x="4"/>
        <item t="default"/>
      </items>
    </pivotField>
    <pivotField dataField="1" numFmtId="165" showAll="0"/>
    <pivotField numFmtId="1" showAll="0"/>
    <pivotField showAll="0">
      <items count="5">
        <item x="2"/>
        <item x="3"/>
        <item x="1"/>
        <item x="0"/>
        <item t="default"/>
      </items>
    </pivotField>
    <pivotField showAll="0"/>
    <pivotField showAll="0">
      <items count="7">
        <item x="0"/>
        <item x="1"/>
        <item x="2"/>
        <item x="3"/>
        <item x="4"/>
        <item x="5"/>
        <item t="default"/>
      </items>
    </pivotField>
    <pivotField showAll="0">
      <items count="6">
        <item x="0"/>
        <item x="1"/>
        <item x="2"/>
        <item x="3"/>
        <item x="4"/>
        <item t="default"/>
      </items>
    </pivotField>
  </pivotFields>
  <rowFields count="1">
    <field x="4"/>
  </rowFields>
  <rowItems count="51">
    <i>
      <x v="17"/>
    </i>
    <i>
      <x v="26"/>
    </i>
    <i>
      <x v="44"/>
    </i>
    <i>
      <x v="12"/>
    </i>
    <i>
      <x v="7"/>
    </i>
    <i>
      <x v="3"/>
    </i>
    <i>
      <x v="24"/>
    </i>
    <i>
      <x v="32"/>
    </i>
    <i>
      <x v="16"/>
    </i>
    <i>
      <x v="20"/>
    </i>
    <i>
      <x v="1"/>
    </i>
    <i>
      <x v="19"/>
    </i>
    <i>
      <x v="4"/>
    </i>
    <i>
      <x v="11"/>
    </i>
    <i>
      <x v="45"/>
    </i>
    <i>
      <x v="31"/>
    </i>
    <i>
      <x v="13"/>
    </i>
    <i>
      <x v="49"/>
    </i>
    <i>
      <x v="41"/>
    </i>
    <i>
      <x v="34"/>
    </i>
    <i>
      <x/>
    </i>
    <i>
      <x v="5"/>
    </i>
    <i>
      <x v="25"/>
    </i>
    <i>
      <x v="29"/>
    </i>
    <i>
      <x v="36"/>
    </i>
    <i>
      <x v="30"/>
    </i>
    <i>
      <x v="18"/>
    </i>
    <i>
      <x v="46"/>
    </i>
    <i>
      <x v="37"/>
    </i>
    <i>
      <x v="15"/>
    </i>
    <i>
      <x v="2"/>
    </i>
    <i>
      <x v="40"/>
    </i>
    <i>
      <x v="23"/>
    </i>
    <i>
      <x v="28"/>
    </i>
    <i>
      <x v="38"/>
    </i>
    <i>
      <x v="10"/>
    </i>
    <i>
      <x v="9"/>
    </i>
    <i>
      <x v="39"/>
    </i>
    <i>
      <x v="43"/>
    </i>
    <i>
      <x v="42"/>
    </i>
    <i>
      <x v="22"/>
    </i>
    <i>
      <x v="6"/>
    </i>
    <i>
      <x v="21"/>
    </i>
    <i>
      <x v="47"/>
    </i>
    <i>
      <x v="14"/>
    </i>
    <i>
      <x v="48"/>
    </i>
    <i>
      <x v="33"/>
    </i>
    <i>
      <x v="8"/>
    </i>
    <i>
      <x v="27"/>
    </i>
    <i>
      <x v="35"/>
    </i>
    <i t="grand">
      <x/>
    </i>
  </rowItems>
  <colItems count="1">
    <i/>
  </colItems>
  <dataFields count="1">
    <dataField name="Sum of ACTUAL SALES 1" fld="20" baseField="4" baseItem="11" numFmtId="165"/>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ID" xr10:uid="{4344EFB0-29E9-4F67-9C53-5AED3FE5E748}" sourceName="Store ID">
  <data>
    <tabular pivotCacheId="1986862432">
      <items count="50">
        <i x="30" s="1"/>
        <i x="15" s="1"/>
        <i x="36" s="1"/>
        <i x="6" s="1"/>
        <i x="47" s="1"/>
        <i x="43" s="1"/>
        <i x="16" s="1"/>
        <i x="21" s="1"/>
        <i x="26" s="1"/>
        <i x="45" s="1"/>
        <i x="46" s="1"/>
        <i x="5" s="1"/>
        <i x="11" s="1"/>
        <i x="38" s="1"/>
        <i x="22" s="1"/>
        <i x="23" s="1"/>
        <i x="25" s="1"/>
        <i x="14" s="1"/>
        <i x="33" s="1"/>
        <i x="9" s="1"/>
        <i x="29" s="1"/>
        <i x="12" s="1"/>
        <i x="40" s="1"/>
        <i x="1" s="1"/>
        <i x="42" s="1"/>
        <i x="18" s="1"/>
        <i x="4" s="1"/>
        <i x="37" s="1"/>
        <i x="49" s="1"/>
        <i x="39" s="1"/>
        <i x="28" s="1"/>
        <i x="0" s="1"/>
        <i x="2" s="1"/>
        <i x="48" s="1"/>
        <i x="19" s="1"/>
        <i x="31" s="1"/>
        <i x="41" s="1"/>
        <i x="3" s="1"/>
        <i x="24" s="1"/>
        <i x="35" s="1"/>
        <i x="27" s="1"/>
        <i x="20" s="1"/>
        <i x="8" s="1"/>
        <i x="34" s="1"/>
        <i x="7" s="1"/>
        <i x="13" s="1"/>
        <i x="44" s="1"/>
        <i x="17" s="1"/>
        <i x="10" s="1"/>
        <i x="32" s="1"/>
      </items>
    </tabular>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ID1" xr10:uid="{D9B7B514-A634-4079-808C-1630F8E1D85E}" sourceName="Store ID">
  <pivotTables>
    <pivotTable tabId="37" name="PivotTable3"/>
    <pivotTable tabId="37" name="PivotTable10"/>
    <pivotTable tabId="37" name="PivotTable4"/>
    <pivotTable tabId="37" name="PivotTable5"/>
    <pivotTable tabId="37" name="PivotTable6"/>
    <pivotTable tabId="37" name="PivotTable7"/>
    <pivotTable tabId="37" name="PivotTable8"/>
    <pivotTable tabId="37" name="PivotTable9"/>
  </pivotTables>
  <data>
    <tabular pivotCacheId="786754755">
      <items count="50">
        <i x="31" s="1"/>
        <i x="16" s="1"/>
        <i x="37" s="1"/>
        <i x="6" s="1"/>
        <i x="47" s="1"/>
        <i x="43" s="1"/>
        <i x="17" s="1"/>
        <i x="22" s="1"/>
        <i x="27" s="1"/>
        <i x="45" s="1"/>
        <i x="46" s="1"/>
        <i x="5" s="1"/>
        <i x="12" s="1"/>
        <i x="39" s="1"/>
        <i x="23" s="1"/>
        <i x="24" s="1"/>
        <i x="26" s="1"/>
        <i x="15" s="1"/>
        <i x="34" s="1"/>
        <i x="9" s="1"/>
        <i x="30" s="1"/>
        <i x="13" s="1"/>
        <i x="41" s="1"/>
        <i x="1" s="1"/>
        <i x="42" s="1"/>
        <i x="19" s="1"/>
        <i x="4" s="1"/>
        <i x="38" s="1"/>
        <i x="49" s="1"/>
        <i x="40" s="1"/>
        <i x="29" s="1"/>
        <i x="11" s="1"/>
        <i x="2" s="1"/>
        <i x="48" s="1"/>
        <i x="20" s="1"/>
        <i x="32" s="1"/>
        <i x="0" s="1"/>
        <i x="3" s="1"/>
        <i x="25" s="1"/>
        <i x="36" s="1"/>
        <i x="28" s="1"/>
        <i x="21" s="1"/>
        <i x="8" s="1"/>
        <i x="35" s="1"/>
        <i x="7" s="1"/>
        <i x="14" s="1"/>
        <i x="44" s="1"/>
        <i x="18" s="1"/>
        <i x="10" s="1"/>
        <i x="33" s="1"/>
      </items>
    </tabular>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1DDDEE4F-2DA9-4DFF-B177-BCAB06E2B57D}" sourceName="REGION">
  <pivotTables>
    <pivotTable tabId="37" name="PivotTable3"/>
    <pivotTable tabId="37" name="PivotTable10"/>
    <pivotTable tabId="37" name="PivotTable4"/>
    <pivotTable tabId="37" name="PivotTable5"/>
    <pivotTable tabId="37" name="PivotTable6"/>
    <pivotTable tabId="37" name="PivotTable7"/>
    <pivotTable tabId="37" name="PivotTable8"/>
    <pivotTable tabId="37" name="PivotTable9"/>
  </pivotTables>
  <data>
    <tabular pivotCacheId="786754755">
      <items count="5">
        <i x="3" s="1"/>
        <i x="0" s="1"/>
        <i x="2" s="1"/>
        <i x="1"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Focus" xr10:uid="{BACF2DF7-816A-4CED-8425-03B55323CE0C}" sourceName="Product Focus">
  <data>
    <tabular pivotCacheId="1986862432">
      <items count="3">
        <i x="1" s="1"/>
        <i x="0"/>
        <i x="2"/>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tailer_Name1" xr10:uid="{80AFD29E-9D00-46CF-8DA1-F19453B6FD6A}" sourceName="Retailer Name">
  <data>
    <tabular pivotCacheId="1986862432">
      <items count="7">
        <i x="5" s="1"/>
        <i x="0" s="1"/>
        <i x="2" s="1"/>
        <i x="6" s="1"/>
        <i x="1" s="1"/>
        <i x="3"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D09C39A4-41CB-4E59-AEC0-9B30032FA978}" sourceName="REGION">
  <data>
    <tabular pivotCacheId="1986862432">
      <items count="5">
        <i x="2" s="1"/>
        <i x="3" s="1"/>
        <i x="1" s="1"/>
        <i x="0" s="1"/>
        <i x="4"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man_Name" xr10:uid="{97755871-F60E-4BA8-814C-D92FA88005FA}" sourceName="Salesman Name">
  <data>
    <tabular pivotCacheId="1986862432">
      <items count="20">
        <i x="14" s="1"/>
        <i x="7" s="1"/>
        <i x="3" s="1"/>
        <i x="19" s="1"/>
        <i x="6" s="1"/>
        <i x="10" s="1"/>
        <i x="17" s="1"/>
        <i x="16" s="1"/>
        <i x="13" s="1"/>
        <i x="11" s="1"/>
        <i x="18" s="1"/>
        <i x="4" s="1"/>
        <i x="2" s="1"/>
        <i x="8" s="1"/>
        <i x="9" s="1"/>
        <i x="0" s="1"/>
        <i x="5" s="1"/>
        <i x="15" s="1"/>
        <i x="12" s="1"/>
        <i x="1"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man_Name1" xr10:uid="{841A58F9-2372-4489-8918-310CD34E1981}" sourceName="Salesman Name">
  <pivotTables>
    <pivotTable tabId="37" name="PivotTable3"/>
    <pivotTable tabId="37" name="PivotTable10"/>
    <pivotTable tabId="37" name="PivotTable4"/>
    <pivotTable tabId="37" name="PivotTable5"/>
    <pivotTable tabId="37" name="PivotTable6"/>
    <pivotTable tabId="37" name="PivotTable7"/>
    <pivotTable tabId="37" name="PivotTable8"/>
    <pivotTable tabId="37" name="PivotTable9"/>
  </pivotTables>
  <data>
    <tabular pivotCacheId="786754755">
      <items count="20">
        <i x="15" s="1"/>
        <i x="7" s="1"/>
        <i x="3" s="1"/>
        <i x="19" s="1"/>
        <i x="6" s="1"/>
        <i x="10" s="1"/>
        <i x="18" s="1"/>
        <i x="17" s="1"/>
        <i x="14" s="1"/>
        <i x="11" s="1"/>
        <i x="0" s="1"/>
        <i x="4" s="1"/>
        <i x="2" s="1"/>
        <i x="8" s="1"/>
        <i x="9" s="1"/>
        <i x="12" s="1"/>
        <i x="5" s="1"/>
        <i x="16" s="1"/>
        <i x="13" s="1"/>
        <i x="1"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Focus1" xr10:uid="{A693126B-268A-4689-8625-FE89D9F19724}" sourceName="Product Focus">
  <pivotTables>
    <pivotTable tabId="37" name="PivotTable3"/>
    <pivotTable tabId="37" name="PivotTable10"/>
    <pivotTable tabId="37" name="PivotTable4"/>
    <pivotTable tabId="37" name="PivotTable5"/>
    <pivotTable tabId="37" name="PivotTable6"/>
    <pivotTable tabId="37" name="PivotTable7"/>
    <pivotTable tabId="37" name="PivotTable8"/>
    <pivotTable tabId="37" name="PivotTable9"/>
  </pivotTables>
  <data>
    <tabular pivotCacheId="786754755">
      <items count="3">
        <i x="2" s="1"/>
        <i x="1" s="1"/>
        <i x="0"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tailer_Name2" xr10:uid="{F5194E9B-388E-4BD4-87AA-34D7B9FCF7B6}" sourceName="Retailer Name">
  <pivotTables>
    <pivotTable tabId="37" name="PivotTable3"/>
    <pivotTable tabId="37" name="PivotTable10"/>
    <pivotTable tabId="37" name="PivotTable4"/>
    <pivotTable tabId="37" name="PivotTable5"/>
    <pivotTable tabId="37" name="PivotTable6"/>
    <pivotTable tabId="37" name="PivotTable7"/>
    <pivotTable tabId="37" name="PivotTable8"/>
    <pivotTable tabId="37" name="PivotTable9"/>
  </pivotTables>
  <data>
    <tabular pivotCacheId="786754755">
      <items count="7">
        <i x="5" s="1"/>
        <i x="6" s="1"/>
        <i x="2" s="1"/>
        <i x="0" s="1"/>
        <i x="1" s="1"/>
        <i x="3" s="1"/>
        <i x="4" s="1"/>
      </items>
    </tabular>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ASON1" xr10:uid="{F455A4A4-041D-40C8-BE9F-5ED7A9C416FF}" sourceName="SEASON">
  <pivotTables>
    <pivotTable tabId="37" name="PivotTable3"/>
    <pivotTable tabId="37" name="PivotTable10"/>
    <pivotTable tabId="37" name="PivotTable4"/>
    <pivotTable tabId="37" name="PivotTable5"/>
    <pivotTable tabId="37" name="PivotTable6"/>
    <pivotTable tabId="37" name="PivotTable7"/>
    <pivotTable tabId="37" name="PivotTable8"/>
    <pivotTable tabId="37" name="PivotTable9"/>
  </pivotTables>
  <data>
    <tabular pivotCacheId="786754755">
      <items count="4">
        <i x="2" s="1"/>
        <i x="3"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man Name 2" xr10:uid="{B246B059-2EAA-4341-838C-21E962FCB920}" cache="Slicer_Salesman_Name1" caption="Salesman Name" rowHeight="234950"/>
  <slicer name="Product Focus 2" xr10:uid="{E233751E-789E-4BA9-97CF-3AA275E1095A}" cache="Slicer_Product_Focus1" caption="Product Focus" rowHeight="234950"/>
  <slicer name="Retailer Name 3" xr10:uid="{5B7AB970-2282-4E3C-82E6-9CC28C58E0B9}" cache="Slicer_Retailer_Name2" caption="Retailer Name" rowHeight="234950"/>
  <slicer name="SEASON 2" xr10:uid="{F2D3660A-7DB3-4290-A7B6-01A83D76639F}" cache="Slicer_SEASON1" caption="SEASON" rowHeight="234950"/>
  <slicer name="Store ID 2" xr10:uid="{7F76DD6E-3814-4084-925F-A60729CE4056}" cache="Slicer_Store_ID1" caption="Store ID" rowHeight="234950"/>
  <slicer name="REGION 2" xr10:uid="{2D6EFB55-F6E1-4164-B3AF-1726FEDBB5B9}" cache="Slicer_REGION1" caption="REGION"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man Name 4" xr10:uid="{05B3CFC7-1F11-42BF-B50C-91CFA23FBC34}" cache="Slicer_Salesman_Name1" caption="Salesman Name" style="Slicer Style 1" rowHeight="234950"/>
  <slicer name="Product Focus 4" xr10:uid="{235BA783-20E3-42FC-8E24-9E497018525A}" cache="Slicer_Product_Focus1" caption="Product Focus" style="Slicer Style 1" rowHeight="234950"/>
  <slicer name="Retailer Name 5" xr10:uid="{7DBBD6A4-C9E9-4252-9150-698F491D6AE0}" cache="Slicer_Retailer_Name2" caption="Retailer Name" style="Slicer Style 1" rowHeight="234950"/>
  <slicer name="SEASON 3" xr10:uid="{7163F6C8-E8BB-405D-B574-66353265FE72}" cache="Slicer_SEASON1" caption="SEASON" style="Slicer Style 1" rowHeight="234950"/>
  <slicer name="Store ID 4" xr10:uid="{21471632-AB1A-430C-8DC7-203936B44559}" cache="Slicer_Store_ID1" caption="Store ID" startItem="18" style="Slicer Style 1" rowHeight="234950"/>
  <slicer name="REGION 4" xr10:uid="{D698E73F-C4AD-4CDE-9A14-77FAF96BDB99}" cache="Slicer_REGION1" caption="REGION" style="Slicer Style 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 ID 3" xr10:uid="{99B6E101-7BB9-4A96-9B9E-2FDA3612B772}" cache="Slicer_Store_ID" caption="Store ID" columnCount="2" style="Slicer Style 1" rowHeight="180000"/>
  <slicer name="Product Focus 3" xr10:uid="{5EBF129A-B384-458E-8009-737BD03052CF}" cache="Slicer_Product_Focus" caption="Product Focus" columnCount="2" style="Slicer Style 1" rowHeight="180000"/>
  <slicer name="Retailer Name 4" xr10:uid="{7CAE8AC6-D648-4553-96E5-A49488E27478}" cache="Slicer_Retailer_Name1" caption="Retailer Name" columnCount="2" style="Slicer Style 1" rowHeight="180000"/>
  <slicer name="REGION 3" xr10:uid="{847B5CC9-F4F2-4F4B-ADD9-8DE53D2F2C1D}" cache="Slicer_REGION" caption="REGION" columnCount="2" style="Slicer Style 1" rowHeight="180000"/>
  <slicer name="Salesman Name 3" xr10:uid="{1534918D-46D9-415A-BECD-C9FBB144894F}" cache="Slicer_Salesman_Name" caption="Salesman Name" columnCount="2" style="Slicer Style 1" rowHeight="180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9D83D08-107F-4A4D-9076-E315B4E14CAE}" name="Table1" displayName="Table1" ref="A1:M201" totalsRowShown="0" headerRowDxfId="16" headerRowBorderDxfId="15" tableBorderDxfId="14" totalsRowBorderDxfId="13">
  <autoFilter ref="A1:M201" xr:uid="{B65FE8C3-372B-4B8A-BBA2-55C290E4BB2D}"/>
  <tableColumns count="13">
    <tableColumn id="1" xr3:uid="{F894A386-C6CA-4CCD-9D88-BF18383C0EF1}" name="Transaction #" dataDxfId="12"/>
    <tableColumn id="2" xr3:uid="{B55C95BA-E1CE-4EF5-AB28-594D1DC8F101}" name="Salesman ID" dataDxfId="11">
      <calculatedColumnFormula>"SM-"&amp;RANDBETWEEN(1,20)</calculatedColumnFormula>
    </tableColumn>
    <tableColumn id="3" xr3:uid="{E73C735A-C485-47A7-9936-993DB6DE182B}" name="City ID" dataDxfId="10">
      <calculatedColumnFormula>"CT-"&amp;RANDBETWEEN(1,25)</calculatedColumnFormula>
    </tableColumn>
    <tableColumn id="4" xr3:uid="{CDC1FDB1-198B-4598-9811-C4F3132A9220}" name="SKU Code" dataDxfId="9">
      <calculatedColumnFormula>"SKU-"&amp;RANDBETWEEN(10,30)</calculatedColumnFormula>
    </tableColumn>
    <tableColumn id="5" xr3:uid="{06632137-BA1C-40DF-8287-30908B891094}" name="Store ID" dataDxfId="8">
      <calculatedColumnFormula>"STR-"&amp;RANDBETWEEN(1,50)</calculatedColumnFormula>
    </tableColumn>
    <tableColumn id="6" xr3:uid="{3F61A7EF-101E-4B3B-8EA7-9C263FE6A2FB}" name="Period ID" dataDxfId="7">
      <calculatedColumnFormula>"PRD-"&amp;RANDBETWEEN(1,36)</calculatedColumnFormula>
    </tableColumn>
    <tableColumn id="7" xr3:uid="{8196CB77-F849-4F36-9AC5-B2C8E0732017}" name="Unique Transaction ID" dataDxfId="6">
      <calculatedColumnFormula>_xlfn.CONCAT(A2,B2,C2,D2,E2,F2)</calculatedColumnFormula>
    </tableColumn>
    <tableColumn id="8" xr3:uid="{40571ED9-9588-4985-8014-E71D7F91DD98}" name="Actual Sales" dataDxfId="5" dataCellStyle="Currency">
      <calculatedColumnFormula>IF(MOD(A2,10)&lt;&gt;0,_xlfn.RANK.EQ(L2,$L$2:$L$201),_xlfn.RANK.EQ(L2,$L$2:$L$201)*-1)</calculatedColumnFormula>
    </tableColumn>
    <tableColumn id="9" xr3:uid="{095D4142-3F1A-4915-A01A-325BE907C3D9}" name="Target Sales" dataDxfId="4" dataCellStyle="Currency">
      <calculatedColumnFormula>ABS(H2+(H2*RAND()))</calculatedColumnFormula>
    </tableColumn>
    <tableColumn id="10" xr3:uid="{D7962C00-1167-49C2-85C7-67181D6F3C08}" name="Actual Visits" dataDxfId="3">
      <calculatedColumnFormula>IF(MOD(A2,10)&lt;&gt;0,(_xlfn.RANK.EQ(M2,$M$2:$M$101)/(RANDBETWEEN(10,100))),(_xlfn.RANK.EQ(M2,$M$2:$M$101)/(RANDBETWEEN(10,100)))*-1)</calculatedColumnFormula>
    </tableColumn>
    <tableColumn id="11" xr3:uid="{0CB8204D-49B2-490E-BA05-BDA4A463B128}" name="Target Visits" dataDxfId="2">
      <calculatedColumnFormula>ABS(J2+(J2*RAND()))</calculatedColumnFormula>
    </tableColumn>
    <tableColumn id="12" xr3:uid="{6A1DB2FC-AFA3-441C-A1BE-853393B07801}" name="Rand Sales" dataDxfId="1">
      <calculatedColumnFormula>RAND()</calculatedColumnFormula>
    </tableColumn>
    <tableColumn id="13" xr3:uid="{9DDBD652-2AAB-458A-B730-20425B72FCA1}" name="Rand Visits" dataDxfId="0">
      <calculatedColumnFormula>RAND()</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7EA5D4B7-696A-4FD2-85EE-4DA0EABBA219}" sourceName="Date">
  <state minimalRefreshVersion="6" lastRefreshVersion="6" pivotCacheId="1986862432" filterType="unknown">
    <bounds startDate="2018-01-01T00:00:00" endDate="2021-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1" xr10:uid="{3F8BDB8B-91F6-4662-995B-FF0E6A71F190}" sourceName="Date">
  <pivotTables>
    <pivotTable tabId="37" name="PivotTable10"/>
    <pivotTable tabId="37" name="PivotTable3"/>
    <pivotTable tabId="37" name="PivotTable4"/>
    <pivotTable tabId="37" name="PivotTable5"/>
    <pivotTable tabId="37" name="PivotTable6"/>
    <pivotTable tabId="37" name="PivotTable7"/>
    <pivotTable tabId="37" name="PivotTable8"/>
    <pivotTable tabId="37" name="PivotTable9"/>
  </pivotTables>
  <state minimalRefreshVersion="6" lastRefreshVersion="6" pivotCacheId="786754755" filterType="unknown">
    <bounds startDate="2018-01-01T00:00:00" endDate="202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2" xr10:uid="{F70F0D4D-8590-4DC8-BF43-CEA03A95FE88}" cache="NativeTimeline_Date1" caption="Date" level="2" selectionLevel="2" scrollPosition="2020-06-06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4" xr10:uid="{52282CA2-325C-4E13-AE95-016BC4BEA35E}" cache="NativeTimeline_Date1" caption="Date" level="0" selectionLevel="0" scrollPosition="2018-01-01T00:00:00" style="Timeline Style 1"/>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3" xr10:uid="{30C66BF7-3C7C-4A95-9B14-235EDC850100}" cache="NativeTimeline_Date" caption="Date" level="0" selectionLevel="0" scrollPosition="2018-01-01T00:00:00" style="Timeline Style 1"/>
</timelines>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rinterSettings" Target="../printerSettings/printerSettings10.bin"/><Relationship Id="rId4" Type="http://schemas.microsoft.com/office/2011/relationships/timeline" Target="../timelines/timeline3.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8.xml.rels><?xml version="1.0" encoding="UTF-8" standalone="yes"?>
<Relationships xmlns="http://schemas.openxmlformats.org/package/2006/relationships"><Relationship Id="rId8" Type="http://schemas.openxmlformats.org/officeDocument/2006/relationships/pivotTable" Target="../pivotTables/pivotTable9.xml"/><Relationship Id="rId3" Type="http://schemas.openxmlformats.org/officeDocument/2006/relationships/pivotTable" Target="../pivotTables/pivotTable4.xml"/><Relationship Id="rId7" Type="http://schemas.openxmlformats.org/officeDocument/2006/relationships/pivotTable" Target="../pivotTables/pivotTable8.xml"/><Relationship Id="rId12" Type="http://schemas.microsoft.com/office/2011/relationships/timeline" Target="../timelines/timeline1.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11" Type="http://schemas.microsoft.com/office/2007/relationships/slicer" Target="../slicers/slicer1.xml"/><Relationship Id="rId5" Type="http://schemas.openxmlformats.org/officeDocument/2006/relationships/pivotTable" Target="../pivotTables/pivotTable6.xml"/><Relationship Id="rId10" Type="http://schemas.openxmlformats.org/officeDocument/2006/relationships/drawing" Target="../drawings/drawing2.xml"/><Relationship Id="rId4" Type="http://schemas.openxmlformats.org/officeDocument/2006/relationships/pivotTable" Target="../pivotTables/pivotTable5.xml"/><Relationship Id="rId9"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rinterSettings" Target="../printerSettings/printerSettings8.bin"/><Relationship Id="rId4" Type="http://schemas.microsoft.com/office/2011/relationships/timeline" Target="../timelines/timelin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068181-E7FD-442D-92ED-ADA04031CA20}">
  <dimension ref="A1:X201"/>
  <sheetViews>
    <sheetView showGridLines="0" workbookViewId="0">
      <selection sqref="A1:X201"/>
    </sheetView>
  </sheetViews>
  <sheetFormatPr defaultRowHeight="14.4" x14ac:dyDescent="0.3"/>
  <cols>
    <col min="1" max="1" width="14.6640625" customWidth="1"/>
    <col min="2" max="2" width="13.88671875" customWidth="1"/>
    <col min="4" max="4" width="11.6640625" customWidth="1"/>
    <col min="5" max="5" width="10.109375" customWidth="1"/>
    <col min="6" max="6" width="11.33203125" customWidth="1"/>
    <col min="7" max="7" width="33.33203125" bestFit="1" customWidth="1"/>
    <col min="8" max="9" width="13.6640625" style="13" customWidth="1"/>
    <col min="10" max="11" width="14" customWidth="1"/>
    <col min="12" max="12" width="14.5546875" customWidth="1"/>
    <col min="13" max="13" width="15.5546875" customWidth="1"/>
    <col min="14" max="14" width="15.6640625" customWidth="1"/>
    <col min="15" max="15" width="16.77734375" style="20" customWidth="1"/>
    <col min="16" max="16" width="12.88671875" customWidth="1"/>
    <col min="17" max="17" width="10.33203125" style="22" bestFit="1" customWidth="1"/>
    <col min="18" max="18" width="17.33203125" customWidth="1"/>
    <col min="19" max="19" width="17.6640625" customWidth="1"/>
    <col min="20" max="20" width="9.5546875" customWidth="1"/>
    <col min="21" max="21" width="14.5546875" style="38" customWidth="1"/>
    <col min="22" max="22" width="14.33203125" style="18" customWidth="1"/>
    <col min="24" max="24" width="16.21875" customWidth="1"/>
  </cols>
  <sheetData>
    <row r="1" spans="1:24" x14ac:dyDescent="0.3">
      <c r="A1" s="3" t="s">
        <v>179</v>
      </c>
      <c r="B1" s="3" t="s">
        <v>13</v>
      </c>
      <c r="C1" s="3" t="s">
        <v>17</v>
      </c>
      <c r="D1" s="6" t="s">
        <v>167</v>
      </c>
      <c r="E1" s="6" t="s">
        <v>18</v>
      </c>
      <c r="F1" s="3" t="s">
        <v>157</v>
      </c>
      <c r="G1" s="3" t="s">
        <v>228</v>
      </c>
      <c r="H1" s="21" t="s">
        <v>229</v>
      </c>
      <c r="I1" s="21" t="s">
        <v>230</v>
      </c>
      <c r="J1" s="6" t="s">
        <v>231</v>
      </c>
      <c r="K1" s="6" t="s">
        <v>232</v>
      </c>
      <c r="L1" s="6" t="s">
        <v>233</v>
      </c>
      <c r="M1" s="6" t="s">
        <v>234</v>
      </c>
      <c r="N1" s="3" t="s">
        <v>247</v>
      </c>
      <c r="O1" s="3" t="s">
        <v>236</v>
      </c>
      <c r="P1" s="6" t="s">
        <v>158</v>
      </c>
      <c r="Q1" s="3" t="s">
        <v>156</v>
      </c>
      <c r="R1" s="3" t="s">
        <v>16</v>
      </c>
      <c r="S1" s="3" t="s">
        <v>620</v>
      </c>
      <c r="T1" s="19" t="s">
        <v>621</v>
      </c>
      <c r="U1" s="40" t="s">
        <v>635</v>
      </c>
      <c r="V1" s="47" t="s">
        <v>639</v>
      </c>
      <c r="W1" s="6" t="s">
        <v>644</v>
      </c>
      <c r="X1" s="6" t="s">
        <v>246</v>
      </c>
    </row>
    <row r="2" spans="1:24" x14ac:dyDescent="0.3">
      <c r="A2" s="2">
        <v>1</v>
      </c>
      <c r="B2" s="2" t="str">
        <f ca="1">"SM-"&amp;RANDBETWEEN(1,20)</f>
        <v>SM-5</v>
      </c>
      <c r="C2" s="2" t="str">
        <f ca="1">"CT-"&amp;RANDBETWEEN(1,25)</f>
        <v>CT-20</v>
      </c>
      <c r="D2" s="2" t="str">
        <f ca="1">"SKU-"&amp;RANDBETWEEN(10,30)</f>
        <v>SKU-23</v>
      </c>
      <c r="E2" s="2" t="str">
        <f ca="1">"STR-"&amp;RANDBETWEEN(1,50)</f>
        <v>STR-14</v>
      </c>
      <c r="F2" s="2" t="str">
        <f ca="1">"PRD-"&amp;RANDBETWEEN(1,36)</f>
        <v>PRD-7</v>
      </c>
      <c r="G2" s="2" t="str">
        <f ca="1">_xlfn.CONCAT(A2,B2,C2,D2,E2,F2)</f>
        <v>1SM-5CT-20SKU-23STR-14PRD-7</v>
      </c>
      <c r="H2" s="12">
        <f ca="1">IF(MOD(A2,10)&lt;&gt;0,_xlfn.RANK.EQ(L2,$L$2:$L$201),_xlfn.RANK.EQ(L2,$L$2:$L$201)*-1)</f>
        <v>33</v>
      </c>
      <c r="I2" s="12">
        <f ca="1">ABS(H2+(H2*RAND()))</f>
        <v>38.949907317783058</v>
      </c>
      <c r="J2" s="14">
        <f ca="1">IF(MOD(A2,10)&lt;&gt;0,(_xlfn.RANK.EQ(M2,$M$2:$M$201)/(RANDBETWEEN(10,20))),(_xlfn.RANK.EQ(M2,$M$2:$M$201)/(RANDBETWEEN(10,20)))*-1)</f>
        <v>14</v>
      </c>
      <c r="K2" s="14">
        <f ca="1">ABS(J2+(J2*RAND()))</f>
        <v>26.577973402513607</v>
      </c>
      <c r="L2" s="2">
        <f ca="1">RAND()</f>
        <v>0.86955188396590899</v>
      </c>
      <c r="M2" s="2">
        <f ca="1">RAND()</f>
        <v>0.15367813426676913</v>
      </c>
      <c r="N2" s="2" t="str">
        <f ca="1">VLOOKUP(Table1[[#This Row],[Salesman ID]],Salesman!$A$1:$D$21,4,0)</f>
        <v>Bhola Rampersad </v>
      </c>
      <c r="O2" s="2" t="str">
        <f ca="1">VLOOKUP(Table1[[#This Row],[SKU Code]],SKU!$A$1:$C$22,3,0)</f>
        <v>NYX Professional</v>
      </c>
      <c r="P2" s="2" t="str">
        <f ca="1">VLOOKUP(Table1[[#This Row],[Store ID]],Stores!$A$1:$F$51,4,0)</f>
        <v>Fireside</v>
      </c>
      <c r="Q2" s="23">
        <f ca="1">INDEX(Period!$B$2:$B$37,MATCH(Table1[[#This Row],[Period ID]],Period!$C$2:$C$37,0))</f>
        <v>43282</v>
      </c>
      <c r="R2" s="2" t="str">
        <f ca="1">VLOOKUP(Table1[[#This Row],[City ID]],Region!$A$1:$E$26,2,0)</f>
        <v>Chandigarh</v>
      </c>
      <c r="S2" s="2" t="str">
        <f ca="1">VLOOKUP(Table1[[#This Row],[City ID]],Region!$A$1:$E$26,3,0)</f>
        <v>Punjab</v>
      </c>
      <c r="T2" s="10" t="str">
        <f ca="1">VLOOKUP(Table1[[#This Row],[City ID]],Region!$A$1:$E$26,4,0)</f>
        <v>Northern</v>
      </c>
      <c r="U2" s="38">
        <f ca="1">MAX(Table1[[#This Row],[Actual Sales]],0)</f>
        <v>33</v>
      </c>
      <c r="V2" s="14">
        <f ca="1">MAX(Table1[[#This Row],[Actual Visits]],0)</f>
        <v>14</v>
      </c>
      <c r="W2" s="2" t="str">
        <f ca="1">VLOOKUP(Table1[[#This Row],[Period ID]],Period!$C$1:$E$37,2,0)</f>
        <v>Summer</v>
      </c>
      <c r="X2" s="2" t="str">
        <f ca="1">VLOOKUP(Table1[[#This Row],[Period ID]],Period!$C$1:$E$37,3,0)</f>
        <v>Pre Covid-19</v>
      </c>
    </row>
    <row r="3" spans="1:24" x14ac:dyDescent="0.3">
      <c r="A3" s="2">
        <v>2</v>
      </c>
      <c r="B3" s="2" t="s">
        <v>66</v>
      </c>
      <c r="C3" s="2" t="s">
        <v>92</v>
      </c>
      <c r="D3" s="2" t="s">
        <v>262</v>
      </c>
      <c r="E3" s="2" t="s">
        <v>135</v>
      </c>
      <c r="F3" s="2" t="s">
        <v>198</v>
      </c>
      <c r="G3" s="2" t="s">
        <v>286</v>
      </c>
      <c r="H3" s="12">
        <v>141</v>
      </c>
      <c r="I3" s="12">
        <v>184.56936712753375</v>
      </c>
      <c r="J3" s="14">
        <v>3.3333333333333335</v>
      </c>
      <c r="K3" s="14">
        <v>6.133041699223897</v>
      </c>
      <c r="L3" s="2">
        <v>0.32129586932523257</v>
      </c>
      <c r="M3" s="2">
        <v>0.73907050630187932</v>
      </c>
      <c r="N3" s="2" t="str">
        <f>VLOOKUP(Table1[[#This Row],[Salesman ID]],Salesman!$A$1:$D$21,4,0)</f>
        <v>Wahid Khan</v>
      </c>
      <c r="O3" s="2" t="str">
        <f>VLOOKUP(Table1[[#This Row],[SKU Code]],SKU!$A$1:$C$22,3,0)</f>
        <v>Maybelline</v>
      </c>
      <c r="P3" s="2" t="str">
        <f>VLOOKUP(Table1[[#This Row],[Store ID]],Stores!$A$1:$F$51,4,0)</f>
        <v>Nexus</v>
      </c>
      <c r="Q3" s="23">
        <f>INDEX(Period!$B$2:$B$37,MATCH(Table1[[#This Row],[Period ID]],Period!$C$2:$C$37,0))</f>
        <v>43282</v>
      </c>
      <c r="R3" s="2" t="str">
        <f>VLOOKUP(Table1[[#This Row],[City ID]],Region!$A$1:$E$26,2,0)</f>
        <v>Thiruvananthapuram</v>
      </c>
      <c r="S3" s="2" t="str">
        <f>VLOOKUP(Table1[[#This Row],[City ID]],Region!$A$1:$E$26,3,0)</f>
        <v>Kerala</v>
      </c>
      <c r="T3" s="10" t="str">
        <f>VLOOKUP(Table1[[#This Row],[City ID]],Region!$A$1:$E$26,4,0)</f>
        <v>Southern</v>
      </c>
      <c r="U3" s="38">
        <f>MAX(Table1[[#This Row],[Actual Sales]],0)</f>
        <v>141</v>
      </c>
      <c r="V3" s="14">
        <f>MAX(Table1[[#This Row],[Actual Visits]],0)</f>
        <v>3.3333333333333335</v>
      </c>
      <c r="W3" s="2" t="str">
        <f>VLOOKUP(Table1[[#This Row],[Period ID]],Period!$C$1:$E$37,2,0)</f>
        <v>Summer</v>
      </c>
      <c r="X3" s="2" t="str">
        <f>VLOOKUP(Table1[[#This Row],[Period ID]],Period!$C$1:$E$37,3,0)</f>
        <v>Pre Covid-19</v>
      </c>
    </row>
    <row r="4" spans="1:24" x14ac:dyDescent="0.3">
      <c r="A4" s="2">
        <v>3</v>
      </c>
      <c r="B4" s="2" t="s">
        <v>69</v>
      </c>
      <c r="C4" s="2" t="s">
        <v>95</v>
      </c>
      <c r="D4" s="2" t="s">
        <v>262</v>
      </c>
      <c r="E4" s="2" t="s">
        <v>144</v>
      </c>
      <c r="F4" s="2" t="s">
        <v>202</v>
      </c>
      <c r="G4" s="2" t="s">
        <v>287</v>
      </c>
      <c r="H4" s="12">
        <v>170</v>
      </c>
      <c r="I4" s="12">
        <v>286.63291010870876</v>
      </c>
      <c r="J4" s="14">
        <v>9.875</v>
      </c>
      <c r="K4" s="14">
        <v>12.874767025645772</v>
      </c>
      <c r="L4" s="2">
        <v>0.17245157115015985</v>
      </c>
      <c r="M4" s="2">
        <v>0.20025210962031903</v>
      </c>
      <c r="N4" s="2" t="str">
        <f>VLOOKUP(Table1[[#This Row],[Salesman ID]],Salesman!$A$1:$D$21,4,0)</f>
        <v>Samuel George</v>
      </c>
      <c r="O4" s="2" t="str">
        <f>VLOOKUP(Table1[[#This Row],[SKU Code]],SKU!$A$1:$C$22,3,0)</f>
        <v>Maybelline</v>
      </c>
      <c r="P4" s="2" t="str">
        <f>VLOOKUP(Table1[[#This Row],[Store ID]],Stores!$A$1:$F$51,4,0)</f>
        <v>BlueFire</v>
      </c>
      <c r="Q4" s="23">
        <f>INDEX(Period!$B$2:$B$37,MATCH(Table1[[#This Row],[Period ID]],Period!$C$2:$C$37,0))</f>
        <v>43405</v>
      </c>
      <c r="R4" s="2" t="str">
        <f>VLOOKUP(Table1[[#This Row],[City ID]],Region!$A$1:$E$26,2,0)</f>
        <v>Imphal</v>
      </c>
      <c r="S4" s="2" t="str">
        <f>VLOOKUP(Table1[[#This Row],[City ID]],Region!$A$1:$E$26,3,0)</f>
        <v>Manipur</v>
      </c>
      <c r="T4" s="10" t="str">
        <f>VLOOKUP(Table1[[#This Row],[City ID]],Region!$A$1:$E$26,4,0)</f>
        <v>Northern</v>
      </c>
      <c r="U4" s="38">
        <f>MAX(Table1[[#This Row],[Actual Sales]],0)</f>
        <v>170</v>
      </c>
      <c r="V4" s="14">
        <f>MAX(Table1[[#This Row],[Actual Visits]],0)</f>
        <v>9.875</v>
      </c>
      <c r="W4" s="2" t="str">
        <f>VLOOKUP(Table1[[#This Row],[Period ID]],Period!$C$1:$E$37,2,0)</f>
        <v>Fall</v>
      </c>
      <c r="X4" s="2" t="str">
        <f>VLOOKUP(Table1[[#This Row],[Period ID]],Period!$C$1:$E$37,3,0)</f>
        <v>Pre Covid-19</v>
      </c>
    </row>
    <row r="5" spans="1:24" x14ac:dyDescent="0.3">
      <c r="A5" s="2">
        <v>4</v>
      </c>
      <c r="B5" s="2" t="s">
        <v>251</v>
      </c>
      <c r="C5" s="2" t="s">
        <v>93</v>
      </c>
      <c r="D5" s="2" t="s">
        <v>262</v>
      </c>
      <c r="E5" s="2" t="s">
        <v>148</v>
      </c>
      <c r="F5" s="2" t="s">
        <v>201</v>
      </c>
      <c r="G5" s="2" t="s">
        <v>288</v>
      </c>
      <c r="H5" s="12">
        <v>41</v>
      </c>
      <c r="I5" s="12">
        <v>42.307566070719403</v>
      </c>
      <c r="J5" s="14">
        <v>1.8333333333333333</v>
      </c>
      <c r="K5" s="14">
        <v>3.5571220446483576</v>
      </c>
      <c r="L5" s="2">
        <v>0.81458205245245063</v>
      </c>
      <c r="M5" s="2">
        <v>0.88109378221003576</v>
      </c>
      <c r="N5" s="2" t="str">
        <f>VLOOKUP(Table1[[#This Row],[Salesman ID]],Salesman!$A$1:$D$21,4,0)</f>
        <v>Jawahar Sawant</v>
      </c>
      <c r="O5" s="2" t="str">
        <f>VLOOKUP(Table1[[#This Row],[SKU Code]],SKU!$A$1:$C$22,3,0)</f>
        <v>Maybelline</v>
      </c>
      <c r="P5" s="2" t="str">
        <f>VLOOKUP(Table1[[#This Row],[Store ID]],Stores!$A$1:$F$51,4,0)</f>
        <v>OurTown</v>
      </c>
      <c r="Q5" s="23">
        <f>INDEX(Period!$B$2:$B$37,MATCH(Table1[[#This Row],[Period ID]],Period!$C$2:$C$37,0))</f>
        <v>43374</v>
      </c>
      <c r="R5" s="2" t="str">
        <f>VLOOKUP(Table1[[#This Row],[City ID]],Region!$A$1:$E$26,2,0)</f>
        <v>Bhopal</v>
      </c>
      <c r="S5" s="2" t="str">
        <f>VLOOKUP(Table1[[#This Row],[City ID]],Region!$A$1:$E$26,3,0)</f>
        <v>Madhya Pradesh</v>
      </c>
      <c r="T5" s="10" t="str">
        <f>VLOOKUP(Table1[[#This Row],[City ID]],Region!$A$1:$E$26,4,0)</f>
        <v>Central</v>
      </c>
      <c r="U5" s="38">
        <f>MAX(Table1[[#This Row],[Actual Sales]],0)</f>
        <v>41</v>
      </c>
      <c r="V5" s="14">
        <f>MAX(Table1[[#This Row],[Actual Visits]],0)</f>
        <v>1.8333333333333333</v>
      </c>
      <c r="W5" s="2" t="str">
        <f>VLOOKUP(Table1[[#This Row],[Period ID]],Period!$C$1:$E$37,2,0)</f>
        <v>Fall</v>
      </c>
      <c r="X5" s="2" t="str">
        <f>VLOOKUP(Table1[[#This Row],[Period ID]],Period!$C$1:$E$37,3,0)</f>
        <v>Pre Covid-19</v>
      </c>
    </row>
    <row r="6" spans="1:24" x14ac:dyDescent="0.3">
      <c r="A6" s="2">
        <v>5</v>
      </c>
      <c r="B6" s="2" t="s">
        <v>249</v>
      </c>
      <c r="C6" s="2" t="s">
        <v>81</v>
      </c>
      <c r="D6" s="2" t="s">
        <v>260</v>
      </c>
      <c r="E6" s="2" t="s">
        <v>138</v>
      </c>
      <c r="F6" s="2" t="s">
        <v>209</v>
      </c>
      <c r="G6" s="2" t="s">
        <v>289</v>
      </c>
      <c r="H6" s="12">
        <v>104</v>
      </c>
      <c r="I6" s="12">
        <v>109.14036429985197</v>
      </c>
      <c r="J6" s="14">
        <v>3.0833333333333335</v>
      </c>
      <c r="K6" s="14">
        <v>4.2690922361227566</v>
      </c>
      <c r="L6" s="2">
        <v>0.4758566892739936</v>
      </c>
      <c r="M6" s="2">
        <v>0.86499226592718803</v>
      </c>
      <c r="N6" s="2" t="str">
        <f>VLOOKUP(Table1[[#This Row],[Salesman ID]],Salesman!$A$1:$D$21,4,0)</f>
        <v>Rebecca Jones</v>
      </c>
      <c r="O6" s="2" t="str">
        <f>VLOOKUP(Table1[[#This Row],[SKU Code]],SKU!$A$1:$C$22,3,0)</f>
        <v>Garnier</v>
      </c>
      <c r="P6" s="2" t="str">
        <f>VLOOKUP(Table1[[#This Row],[Store ID]],Stores!$A$1:$F$51,4,0)</f>
        <v>Saffron</v>
      </c>
      <c r="Q6" s="23">
        <f>INDEX(Period!$B$2:$B$37,MATCH(Table1[[#This Row],[Period ID]],Period!$C$2:$C$37,0))</f>
        <v>43617</v>
      </c>
      <c r="R6" s="2" t="str">
        <f>VLOOKUP(Table1[[#This Row],[City ID]],Region!$A$1:$E$26,2,0)</f>
        <v>Amaravati</v>
      </c>
      <c r="S6" s="2" t="str">
        <f>VLOOKUP(Table1[[#This Row],[City ID]],Region!$A$1:$E$26,3,0)</f>
        <v>Andhra Pradesh</v>
      </c>
      <c r="T6" s="10" t="str">
        <f>VLOOKUP(Table1[[#This Row],[City ID]],Region!$A$1:$E$26,4,0)</f>
        <v>Southern</v>
      </c>
      <c r="U6" s="38">
        <f>MAX(Table1[[#This Row],[Actual Sales]],0)</f>
        <v>104</v>
      </c>
      <c r="V6" s="14">
        <f>MAX(Table1[[#This Row],[Actual Visits]],0)</f>
        <v>3.0833333333333335</v>
      </c>
      <c r="W6" s="2" t="str">
        <f>VLOOKUP(Table1[[#This Row],[Period ID]],Period!$C$1:$E$37,2,0)</f>
        <v>Summer</v>
      </c>
      <c r="X6" s="2" t="str">
        <f>VLOOKUP(Table1[[#This Row],[Period ID]],Period!$C$1:$E$37,3,0)</f>
        <v>Pre Covid-19</v>
      </c>
    </row>
    <row r="7" spans="1:24" x14ac:dyDescent="0.3">
      <c r="A7" s="2">
        <v>6</v>
      </c>
      <c r="B7" s="2" t="s">
        <v>79</v>
      </c>
      <c r="C7" s="2" t="s">
        <v>95</v>
      </c>
      <c r="D7" s="2" t="s">
        <v>263</v>
      </c>
      <c r="E7" s="2" t="s">
        <v>107</v>
      </c>
      <c r="F7" s="2" t="s">
        <v>198</v>
      </c>
      <c r="G7" s="2" t="s">
        <v>290</v>
      </c>
      <c r="H7" s="12">
        <v>200</v>
      </c>
      <c r="I7" s="12">
        <v>271.84136270486135</v>
      </c>
      <c r="J7" s="14">
        <v>10.555555555555555</v>
      </c>
      <c r="K7" s="14">
        <v>11.253340454091902</v>
      </c>
      <c r="L7" s="2">
        <v>4.1930750934564553E-3</v>
      </c>
      <c r="M7" s="2">
        <v>5.0863272519916403E-2</v>
      </c>
      <c r="N7" s="2" t="str">
        <f>VLOOKUP(Table1[[#This Row],[Salesman ID]],Salesman!$A$1:$D$21,4,0)</f>
        <v>Usha Chohan </v>
      </c>
      <c r="O7" s="2" t="str">
        <f>VLOOKUP(Table1[[#This Row],[SKU Code]],SKU!$A$1:$C$22,3,0)</f>
        <v>Garnier</v>
      </c>
      <c r="P7" s="2" t="str">
        <f>VLOOKUP(Table1[[#This Row],[Store ID]],Stores!$A$1:$F$51,4,0)</f>
        <v>Nexus</v>
      </c>
      <c r="Q7" s="23">
        <f>INDEX(Period!$B$2:$B$37,MATCH(Table1[[#This Row],[Period ID]],Period!$C$2:$C$37,0))</f>
        <v>43282</v>
      </c>
      <c r="R7" s="2" t="str">
        <f>VLOOKUP(Table1[[#This Row],[City ID]],Region!$A$1:$E$26,2,0)</f>
        <v>Imphal</v>
      </c>
      <c r="S7" s="2" t="str">
        <f>VLOOKUP(Table1[[#This Row],[City ID]],Region!$A$1:$E$26,3,0)</f>
        <v>Manipur</v>
      </c>
      <c r="T7" s="10" t="str">
        <f>VLOOKUP(Table1[[#This Row],[City ID]],Region!$A$1:$E$26,4,0)</f>
        <v>Northern</v>
      </c>
      <c r="U7" s="38">
        <f>MAX(Table1[[#This Row],[Actual Sales]],0)</f>
        <v>200</v>
      </c>
      <c r="V7" s="14">
        <f>MAX(Table1[[#This Row],[Actual Visits]],0)</f>
        <v>10.555555555555555</v>
      </c>
      <c r="W7" s="2" t="str">
        <f>VLOOKUP(Table1[[#This Row],[Period ID]],Period!$C$1:$E$37,2,0)</f>
        <v>Summer</v>
      </c>
      <c r="X7" s="2" t="str">
        <f>VLOOKUP(Table1[[#This Row],[Period ID]],Period!$C$1:$E$37,3,0)</f>
        <v>Pre Covid-19</v>
      </c>
    </row>
    <row r="8" spans="1:24" x14ac:dyDescent="0.3">
      <c r="A8" s="2">
        <v>7</v>
      </c>
      <c r="B8" s="2" t="s">
        <v>250</v>
      </c>
      <c r="C8" s="2" t="s">
        <v>90</v>
      </c>
      <c r="D8" s="2" t="s">
        <v>255</v>
      </c>
      <c r="E8" s="2" t="s">
        <v>117</v>
      </c>
      <c r="F8" s="2" t="s">
        <v>197</v>
      </c>
      <c r="G8" s="2" t="s">
        <v>291</v>
      </c>
      <c r="H8" s="12">
        <v>132</v>
      </c>
      <c r="I8" s="12">
        <v>231.60180533744347</v>
      </c>
      <c r="J8" s="14">
        <v>5.2</v>
      </c>
      <c r="K8" s="14">
        <v>9.3212537910310864</v>
      </c>
      <c r="L8" s="2">
        <v>0.34314282221173309</v>
      </c>
      <c r="M8" s="2">
        <v>0.47729527496292823</v>
      </c>
      <c r="N8" s="2" t="str">
        <f>VLOOKUP(Table1[[#This Row],[Salesman ID]],Salesman!$A$1:$D$21,4,0)</f>
        <v>Manoj Aggarwal</v>
      </c>
      <c r="O8" s="2" t="str">
        <f>VLOOKUP(Table1[[#This Row],[SKU Code]],SKU!$A$1:$C$22,3,0)</f>
        <v>Maybelline</v>
      </c>
      <c r="P8" s="2" t="str">
        <f>VLOOKUP(Table1[[#This Row],[Store ID]],Stores!$A$1:$F$51,4,0)</f>
        <v>Saffron</v>
      </c>
      <c r="Q8" s="23">
        <f>INDEX(Period!$B$2:$B$37,MATCH(Table1[[#This Row],[Period ID]],Period!$C$2:$C$37,0))</f>
        <v>43252</v>
      </c>
      <c r="R8" s="2" t="str">
        <f>VLOOKUP(Table1[[#This Row],[City ID]],Region!$A$1:$E$26,2,0)</f>
        <v>Ranchi</v>
      </c>
      <c r="S8" s="2" t="str">
        <f>VLOOKUP(Table1[[#This Row],[City ID]],Region!$A$1:$E$26,3,0)</f>
        <v>Jharkhand</v>
      </c>
      <c r="T8" s="10" t="str">
        <f>VLOOKUP(Table1[[#This Row],[City ID]],Region!$A$1:$E$26,4,0)</f>
        <v>Eastern</v>
      </c>
      <c r="U8" s="38">
        <f>MAX(Table1[[#This Row],[Actual Sales]],0)</f>
        <v>132</v>
      </c>
      <c r="V8" s="14">
        <f>MAX(Table1[[#This Row],[Actual Visits]],0)</f>
        <v>5.2</v>
      </c>
      <c r="W8" s="2" t="str">
        <f>VLOOKUP(Table1[[#This Row],[Period ID]],Period!$C$1:$E$37,2,0)</f>
        <v>Summer</v>
      </c>
      <c r="X8" s="2" t="str">
        <f>VLOOKUP(Table1[[#This Row],[Period ID]],Period!$C$1:$E$37,3,0)</f>
        <v>Pre Covid-19</v>
      </c>
    </row>
    <row r="9" spans="1:24" x14ac:dyDescent="0.3">
      <c r="A9" s="2">
        <v>8</v>
      </c>
      <c r="B9" s="2" t="s">
        <v>79</v>
      </c>
      <c r="C9" s="2" t="s">
        <v>102</v>
      </c>
      <c r="D9" s="2" t="s">
        <v>184</v>
      </c>
      <c r="E9" s="2" t="s">
        <v>110</v>
      </c>
      <c r="F9" s="2" t="s">
        <v>192</v>
      </c>
      <c r="G9" s="2" t="s">
        <v>292</v>
      </c>
      <c r="H9" s="12">
        <v>59</v>
      </c>
      <c r="I9" s="12">
        <v>99.407952133884862</v>
      </c>
      <c r="J9" s="14">
        <v>7.55</v>
      </c>
      <c r="K9" s="14">
        <v>13.662747040647904</v>
      </c>
      <c r="L9" s="2">
        <v>0.7316241234738643</v>
      </c>
      <c r="M9" s="2">
        <v>0.2489533303807806</v>
      </c>
      <c r="N9" s="2" t="str">
        <f>VLOOKUP(Table1[[#This Row],[Salesman ID]],Salesman!$A$1:$D$21,4,0)</f>
        <v>Usha Chohan </v>
      </c>
      <c r="O9" s="2" t="str">
        <f>VLOOKUP(Table1[[#This Row],[SKU Code]],SKU!$A$1:$C$22,3,0)</f>
        <v>NYX Professional</v>
      </c>
      <c r="P9" s="2" t="str">
        <f>VLOOKUP(Table1[[#This Row],[Store ID]],Stores!$A$1:$F$51,4,0)</f>
        <v>Saffron</v>
      </c>
      <c r="Q9" s="23">
        <f>INDEX(Period!$B$2:$B$37,MATCH(Table1[[#This Row],[Period ID]],Period!$C$2:$C$37,0))</f>
        <v>43101</v>
      </c>
      <c r="R9" s="2" t="str">
        <f>VLOOKUP(Table1[[#This Row],[City ID]],Region!$A$1:$E$26,2,0)</f>
        <v>Gangtok</v>
      </c>
      <c r="S9" s="2" t="str">
        <f>VLOOKUP(Table1[[#This Row],[City ID]],Region!$A$1:$E$26,3,0)</f>
        <v>Sikkim</v>
      </c>
      <c r="T9" s="10" t="str">
        <f>VLOOKUP(Table1[[#This Row],[City ID]],Region!$A$1:$E$26,4,0)</f>
        <v>Northern</v>
      </c>
      <c r="U9" s="38">
        <f>MAX(Table1[[#This Row],[Actual Sales]],0)</f>
        <v>59</v>
      </c>
      <c r="V9" s="14">
        <f>MAX(Table1[[#This Row],[Actual Visits]],0)</f>
        <v>7.55</v>
      </c>
      <c r="W9" s="2" t="str">
        <f>VLOOKUP(Table1[[#This Row],[Period ID]],Period!$C$1:$E$37,2,0)</f>
        <v>Winter</v>
      </c>
      <c r="X9" s="2" t="str">
        <f>VLOOKUP(Table1[[#This Row],[Period ID]],Period!$C$1:$E$37,3,0)</f>
        <v>Pre Covid-19</v>
      </c>
    </row>
    <row r="10" spans="1:24" x14ac:dyDescent="0.3">
      <c r="A10" s="2">
        <v>9</v>
      </c>
      <c r="B10" s="2" t="s">
        <v>249</v>
      </c>
      <c r="C10" s="2" t="s">
        <v>90</v>
      </c>
      <c r="D10" s="2" t="s">
        <v>259</v>
      </c>
      <c r="E10" s="2" t="s">
        <v>153</v>
      </c>
      <c r="F10" s="2" t="s">
        <v>227</v>
      </c>
      <c r="G10" s="2" t="s">
        <v>293</v>
      </c>
      <c r="H10" s="12">
        <v>89</v>
      </c>
      <c r="I10" s="12">
        <v>146.57164149607581</v>
      </c>
      <c r="J10" s="14">
        <v>5.9</v>
      </c>
      <c r="K10" s="14">
        <v>8.8496490579418872</v>
      </c>
      <c r="L10" s="2">
        <v>0.56591715321027991</v>
      </c>
      <c r="M10" s="2">
        <v>0.41305504774262858</v>
      </c>
      <c r="N10" s="2" t="str">
        <f>VLOOKUP(Table1[[#This Row],[Salesman ID]],Salesman!$A$1:$D$21,4,0)</f>
        <v>Rebecca Jones</v>
      </c>
      <c r="O10" s="2" t="str">
        <f>VLOOKUP(Table1[[#This Row],[SKU Code]],SKU!$A$1:$C$22,3,0)</f>
        <v>Garnier</v>
      </c>
      <c r="P10" s="2" t="str">
        <f>VLOOKUP(Table1[[#This Row],[Store ID]],Stores!$A$1:$F$51,4,0)</f>
        <v>AllAround</v>
      </c>
      <c r="Q10" s="23">
        <f>INDEX(Period!$B$2:$B$37,MATCH(Table1[[#This Row],[Period ID]],Period!$C$2:$C$37,0))</f>
        <v>44166</v>
      </c>
      <c r="R10" s="2" t="str">
        <f>VLOOKUP(Table1[[#This Row],[City ID]],Region!$A$1:$E$26,2,0)</f>
        <v>Ranchi</v>
      </c>
      <c r="S10" s="2" t="str">
        <f>VLOOKUP(Table1[[#This Row],[City ID]],Region!$A$1:$E$26,3,0)</f>
        <v>Jharkhand</v>
      </c>
      <c r="T10" s="10" t="str">
        <f>VLOOKUP(Table1[[#This Row],[City ID]],Region!$A$1:$E$26,4,0)</f>
        <v>Eastern</v>
      </c>
      <c r="U10" s="38">
        <f>MAX(Table1[[#This Row],[Actual Sales]],0)</f>
        <v>89</v>
      </c>
      <c r="V10" s="14">
        <f>MAX(Table1[[#This Row],[Actual Visits]],0)</f>
        <v>5.9</v>
      </c>
      <c r="W10" s="2" t="str">
        <f>VLOOKUP(Table1[[#This Row],[Period ID]],Period!$C$1:$E$37,2,0)</f>
        <v>Winter</v>
      </c>
      <c r="X10" s="2" t="str">
        <f>VLOOKUP(Table1[[#This Row],[Period ID]],Period!$C$1:$E$37,3,0)</f>
        <v>Post Covid-19</v>
      </c>
    </row>
    <row r="11" spans="1:24" x14ac:dyDescent="0.3">
      <c r="A11" s="2">
        <v>10</v>
      </c>
      <c r="B11" s="2" t="s">
        <v>75</v>
      </c>
      <c r="C11" s="2" t="s">
        <v>89</v>
      </c>
      <c r="D11" s="2" t="s">
        <v>259</v>
      </c>
      <c r="E11" s="2" t="s">
        <v>132</v>
      </c>
      <c r="F11" s="2" t="s">
        <v>201</v>
      </c>
      <c r="G11" s="2" t="s">
        <v>294</v>
      </c>
      <c r="H11" s="12">
        <v>-86</v>
      </c>
      <c r="I11" s="12">
        <v>151.40338616027921</v>
      </c>
      <c r="J11" s="14">
        <v>-0.5</v>
      </c>
      <c r="K11" s="14">
        <v>0.77590167536712262</v>
      </c>
      <c r="L11" s="2">
        <v>0.57392787155544067</v>
      </c>
      <c r="M11" s="2">
        <v>0.97567223104458967</v>
      </c>
      <c r="N11" s="2" t="str">
        <f>VLOOKUP(Table1[[#This Row],[Salesman ID]],Salesman!$A$1:$D$21,4,0)</f>
        <v>Deepa Mangal </v>
      </c>
      <c r="O11" s="2" t="str">
        <f>VLOOKUP(Table1[[#This Row],[SKU Code]],SKU!$A$1:$C$22,3,0)</f>
        <v>Garnier</v>
      </c>
      <c r="P11" s="2" t="str">
        <f>VLOOKUP(Table1[[#This Row],[Store ID]],Stores!$A$1:$F$51,4,0)</f>
        <v>AllAround</v>
      </c>
      <c r="Q11" s="23">
        <f>INDEX(Period!$B$2:$B$37,MATCH(Table1[[#This Row],[Period ID]],Period!$C$2:$C$37,0))</f>
        <v>43374</v>
      </c>
      <c r="R11" s="2" t="str">
        <f>VLOOKUP(Table1[[#This Row],[City ID]],Region!$A$1:$E$26,2,0)</f>
        <v>Shimla</v>
      </c>
      <c r="S11" s="2" t="str">
        <f>VLOOKUP(Table1[[#This Row],[City ID]],Region!$A$1:$E$26,3,0)</f>
        <v>Himachal Pradesh</v>
      </c>
      <c r="T11" s="10" t="str">
        <f>VLOOKUP(Table1[[#This Row],[City ID]],Region!$A$1:$E$26,4,0)</f>
        <v>Northern</v>
      </c>
      <c r="U11" s="38">
        <f>MAX(Table1[[#This Row],[Actual Sales]],0)</f>
        <v>0</v>
      </c>
      <c r="V11" s="14">
        <f>MAX(Table1[[#This Row],[Actual Visits]],0)</f>
        <v>0</v>
      </c>
      <c r="W11" s="2" t="str">
        <f>VLOOKUP(Table1[[#This Row],[Period ID]],Period!$C$1:$E$37,2,0)</f>
        <v>Fall</v>
      </c>
      <c r="X11" s="2" t="str">
        <f>VLOOKUP(Table1[[#This Row],[Period ID]],Period!$C$1:$E$37,3,0)</f>
        <v>Pre Covid-19</v>
      </c>
    </row>
    <row r="12" spans="1:24" x14ac:dyDescent="0.3">
      <c r="A12" s="2">
        <v>11</v>
      </c>
      <c r="B12" s="2" t="s">
        <v>75</v>
      </c>
      <c r="C12" s="2" t="s">
        <v>103</v>
      </c>
      <c r="D12" s="2" t="s">
        <v>259</v>
      </c>
      <c r="E12" s="2" t="s">
        <v>113</v>
      </c>
      <c r="F12" s="2" t="s">
        <v>199</v>
      </c>
      <c r="G12" s="2" t="s">
        <v>295</v>
      </c>
      <c r="H12" s="12">
        <v>65</v>
      </c>
      <c r="I12" s="12">
        <v>83.157079542638797</v>
      </c>
      <c r="J12" s="14">
        <v>6.8947368421052628</v>
      </c>
      <c r="K12" s="14">
        <v>12.952902058205968</v>
      </c>
      <c r="L12" s="2">
        <v>0.68831347746269822</v>
      </c>
      <c r="M12" s="2">
        <v>0.33544130863262767</v>
      </c>
      <c r="N12" s="2" t="str">
        <f>VLOOKUP(Table1[[#This Row],[Salesman ID]],Salesman!$A$1:$D$21,4,0)</f>
        <v>Deepa Mangal </v>
      </c>
      <c r="O12" s="2" t="str">
        <f>VLOOKUP(Table1[[#This Row],[SKU Code]],SKU!$A$1:$C$22,3,0)</f>
        <v>Garnier</v>
      </c>
      <c r="P12" s="2" t="str">
        <f>VLOOKUP(Table1[[#This Row],[Store ID]],Stores!$A$1:$F$51,4,0)</f>
        <v>OurTown</v>
      </c>
      <c r="Q12" s="23">
        <f>INDEX(Period!$B$2:$B$37,MATCH(Table1[[#This Row],[Period ID]],Period!$C$2:$C$37,0))</f>
        <v>43313</v>
      </c>
      <c r="R12" s="2" t="str">
        <f>VLOOKUP(Table1[[#This Row],[City ID]],Region!$A$1:$E$26,2,0)</f>
        <v>Chennai</v>
      </c>
      <c r="S12" s="2" t="str">
        <f>VLOOKUP(Table1[[#This Row],[City ID]],Region!$A$1:$E$26,3,0)</f>
        <v>Tamil Nadu</v>
      </c>
      <c r="T12" s="10" t="str">
        <f>VLOOKUP(Table1[[#This Row],[City ID]],Region!$A$1:$E$26,4,0)</f>
        <v>Southern</v>
      </c>
      <c r="U12" s="38">
        <f>MAX(Table1[[#This Row],[Actual Sales]],0)</f>
        <v>65</v>
      </c>
      <c r="V12" s="14">
        <f>MAX(Table1[[#This Row],[Actual Visits]],0)</f>
        <v>6.8947368421052628</v>
      </c>
      <c r="W12" s="2" t="str">
        <f>VLOOKUP(Table1[[#This Row],[Period ID]],Period!$C$1:$E$37,2,0)</f>
        <v>Summer</v>
      </c>
      <c r="X12" s="2" t="str">
        <f>VLOOKUP(Table1[[#This Row],[Period ID]],Period!$C$1:$E$37,3,0)</f>
        <v>Pre Covid-19</v>
      </c>
    </row>
    <row r="13" spans="1:24" x14ac:dyDescent="0.3">
      <c r="A13" s="2">
        <v>12</v>
      </c>
      <c r="B13" s="2" t="s">
        <v>80</v>
      </c>
      <c r="C13" s="2" t="s">
        <v>102</v>
      </c>
      <c r="D13" s="2" t="s">
        <v>261</v>
      </c>
      <c r="E13" s="2" t="s">
        <v>143</v>
      </c>
      <c r="F13" s="2" t="s">
        <v>214</v>
      </c>
      <c r="G13" s="2" t="s">
        <v>296</v>
      </c>
      <c r="H13" s="12">
        <v>175</v>
      </c>
      <c r="I13" s="12">
        <v>198.80606067560456</v>
      </c>
      <c r="J13" s="14">
        <v>6.0666666666666664</v>
      </c>
      <c r="K13" s="14">
        <v>9.0456154813196648</v>
      </c>
      <c r="L13" s="2">
        <v>0.14631908932878623</v>
      </c>
      <c r="M13" s="2">
        <v>0.5313351715032022</v>
      </c>
      <c r="N13" s="2" t="str">
        <f>VLOOKUP(Table1[[#This Row],[Salesman ID]],Salesman!$A$1:$D$21,4,0)</f>
        <v>Shweta Kalla </v>
      </c>
      <c r="O13" s="2" t="str">
        <f>VLOOKUP(Table1[[#This Row],[SKU Code]],SKU!$A$1:$C$22,3,0)</f>
        <v>Maybelline</v>
      </c>
      <c r="P13" s="2" t="str">
        <f>VLOOKUP(Table1[[#This Row],[Store ID]],Stores!$A$1:$F$51,4,0)</f>
        <v>AllStar</v>
      </c>
      <c r="Q13" s="23">
        <f>INDEX(Period!$B$2:$B$37,MATCH(Table1[[#This Row],[Period ID]],Period!$C$2:$C$37,0))</f>
        <v>43770</v>
      </c>
      <c r="R13" s="2" t="str">
        <f>VLOOKUP(Table1[[#This Row],[City ID]],Region!$A$1:$E$26,2,0)</f>
        <v>Gangtok</v>
      </c>
      <c r="S13" s="2" t="str">
        <f>VLOOKUP(Table1[[#This Row],[City ID]],Region!$A$1:$E$26,3,0)</f>
        <v>Sikkim</v>
      </c>
      <c r="T13" s="10" t="str">
        <f>VLOOKUP(Table1[[#This Row],[City ID]],Region!$A$1:$E$26,4,0)</f>
        <v>Northern</v>
      </c>
      <c r="U13" s="38">
        <f>MAX(Table1[[#This Row],[Actual Sales]],0)</f>
        <v>175</v>
      </c>
      <c r="V13" s="14">
        <f>MAX(Table1[[#This Row],[Actual Visits]],0)</f>
        <v>6.0666666666666664</v>
      </c>
      <c r="W13" s="2" t="str">
        <f>VLOOKUP(Table1[[#This Row],[Period ID]],Period!$C$1:$E$37,2,0)</f>
        <v>Fall</v>
      </c>
      <c r="X13" s="2" t="str">
        <f>VLOOKUP(Table1[[#This Row],[Period ID]],Period!$C$1:$E$37,3,0)</f>
        <v>Pre Covid-19</v>
      </c>
    </row>
    <row r="14" spans="1:24" x14ac:dyDescent="0.3">
      <c r="A14" s="2">
        <v>13</v>
      </c>
      <c r="B14" s="2" t="s">
        <v>249</v>
      </c>
      <c r="C14" s="2" t="s">
        <v>89</v>
      </c>
      <c r="D14" s="2" t="s">
        <v>254</v>
      </c>
      <c r="E14" s="2" t="s">
        <v>125</v>
      </c>
      <c r="F14" s="2" t="s">
        <v>215</v>
      </c>
      <c r="G14" s="2" t="s">
        <v>297</v>
      </c>
      <c r="H14" s="12">
        <v>37</v>
      </c>
      <c r="I14" s="12">
        <v>40.338482029947563</v>
      </c>
      <c r="J14" s="14">
        <v>9.75</v>
      </c>
      <c r="K14" s="14">
        <v>15.281881417879491</v>
      </c>
      <c r="L14" s="2">
        <v>0.84405890057370958</v>
      </c>
      <c r="M14" s="2">
        <v>0.41367894759648627</v>
      </c>
      <c r="N14" s="2" t="str">
        <f>VLOOKUP(Table1[[#This Row],[Salesman ID]],Salesman!$A$1:$D$21,4,0)</f>
        <v>Rebecca Jones</v>
      </c>
      <c r="O14" s="2" t="str">
        <f>VLOOKUP(Table1[[#This Row],[SKU Code]],SKU!$A$1:$C$22,3,0)</f>
        <v>Garnier</v>
      </c>
      <c r="P14" s="2" t="str">
        <f>VLOOKUP(Table1[[#This Row],[Store ID]],Stores!$A$1:$F$51,4,0)</f>
        <v>AllAround</v>
      </c>
      <c r="Q14" s="23">
        <f>INDEX(Period!$B$2:$B$37,MATCH(Table1[[#This Row],[Period ID]],Period!$C$2:$C$37,0))</f>
        <v>43800</v>
      </c>
      <c r="R14" s="2" t="str">
        <f>VLOOKUP(Table1[[#This Row],[City ID]],Region!$A$1:$E$26,2,0)</f>
        <v>Shimla</v>
      </c>
      <c r="S14" s="2" t="str">
        <f>VLOOKUP(Table1[[#This Row],[City ID]],Region!$A$1:$E$26,3,0)</f>
        <v>Himachal Pradesh</v>
      </c>
      <c r="T14" s="10" t="str">
        <f>VLOOKUP(Table1[[#This Row],[City ID]],Region!$A$1:$E$26,4,0)</f>
        <v>Northern</v>
      </c>
      <c r="U14" s="38">
        <f>MAX(Table1[[#This Row],[Actual Sales]],0)</f>
        <v>37</v>
      </c>
      <c r="V14" s="14">
        <f>MAX(Table1[[#This Row],[Actual Visits]],0)</f>
        <v>9.75</v>
      </c>
      <c r="W14" s="2" t="str">
        <f>VLOOKUP(Table1[[#This Row],[Period ID]],Period!$C$1:$E$37,2,0)</f>
        <v>Winter</v>
      </c>
      <c r="X14" s="2" t="str">
        <f>VLOOKUP(Table1[[#This Row],[Period ID]],Period!$C$1:$E$37,3,0)</f>
        <v>Pre Covid-19</v>
      </c>
    </row>
    <row r="15" spans="1:24" x14ac:dyDescent="0.3">
      <c r="A15" s="2">
        <v>14</v>
      </c>
      <c r="B15" s="2" t="s">
        <v>72</v>
      </c>
      <c r="C15" s="2" t="s">
        <v>85</v>
      </c>
      <c r="D15" s="2" t="s">
        <v>183</v>
      </c>
      <c r="E15" s="2" t="s">
        <v>134</v>
      </c>
      <c r="F15" s="2" t="s">
        <v>195</v>
      </c>
      <c r="G15" s="2" t="s">
        <v>298</v>
      </c>
      <c r="H15" s="12">
        <v>149</v>
      </c>
      <c r="I15" s="12">
        <v>277.6218885854156</v>
      </c>
      <c r="J15" s="14">
        <v>9.3125</v>
      </c>
      <c r="K15" s="14">
        <v>14.051907893680722</v>
      </c>
      <c r="L15" s="2">
        <v>0.2798057655460443</v>
      </c>
      <c r="M15" s="2">
        <v>0.25347906171963208</v>
      </c>
      <c r="N15" s="2" t="str">
        <f>VLOOKUP(Table1[[#This Row],[Salesman ID]],Salesman!$A$1:$D$21,4,0)</f>
        <v>Somnath Chanda</v>
      </c>
      <c r="O15" s="2" t="str">
        <f>VLOOKUP(Table1[[#This Row],[SKU Code]],SKU!$A$1:$C$22,3,0)</f>
        <v>Maybelline</v>
      </c>
      <c r="P15" s="2" t="str">
        <f>VLOOKUP(Table1[[#This Row],[Store ID]],Stores!$A$1:$F$51,4,0)</f>
        <v>OurTown</v>
      </c>
      <c r="Q15" s="23">
        <f>INDEX(Period!$B$2:$B$37,MATCH(Table1[[#This Row],[Period ID]],Period!$C$2:$C$37,0))</f>
        <v>43191</v>
      </c>
      <c r="R15" s="2" t="str">
        <f>VLOOKUP(Table1[[#This Row],[City ID]],Region!$A$1:$E$26,2,0)</f>
        <v>Naya Raipur</v>
      </c>
      <c r="S15" s="2" t="str">
        <f>VLOOKUP(Table1[[#This Row],[City ID]],Region!$A$1:$E$26,3,0)</f>
        <v>Chhattisgarh</v>
      </c>
      <c r="T15" s="10" t="str">
        <f>VLOOKUP(Table1[[#This Row],[City ID]],Region!$A$1:$E$26,4,0)</f>
        <v>Central</v>
      </c>
      <c r="U15" s="38">
        <f>MAX(Table1[[#This Row],[Actual Sales]],0)</f>
        <v>149</v>
      </c>
      <c r="V15" s="14">
        <f>MAX(Table1[[#This Row],[Actual Visits]],0)</f>
        <v>9.3125</v>
      </c>
      <c r="W15" s="2" t="str">
        <f>VLOOKUP(Table1[[#This Row],[Period ID]],Period!$C$1:$E$37,2,0)</f>
        <v>Spring</v>
      </c>
      <c r="X15" s="2" t="str">
        <f>VLOOKUP(Table1[[#This Row],[Period ID]],Period!$C$1:$E$37,3,0)</f>
        <v>Pre Covid-19</v>
      </c>
    </row>
    <row r="16" spans="1:24" x14ac:dyDescent="0.3">
      <c r="A16" s="2">
        <v>15</v>
      </c>
      <c r="B16" s="2" t="s">
        <v>79</v>
      </c>
      <c r="C16" s="2" t="s">
        <v>96</v>
      </c>
      <c r="D16" s="2" t="s">
        <v>259</v>
      </c>
      <c r="E16" s="2" t="s">
        <v>155</v>
      </c>
      <c r="F16" s="2" t="s">
        <v>227</v>
      </c>
      <c r="G16" s="2" t="s">
        <v>299</v>
      </c>
      <c r="H16" s="12">
        <v>146</v>
      </c>
      <c r="I16" s="12">
        <v>176.79518365397843</v>
      </c>
      <c r="J16" s="14">
        <v>5.5263157894736841</v>
      </c>
      <c r="K16" s="14">
        <v>6.3036749040469227</v>
      </c>
      <c r="L16" s="2">
        <v>0.28504892148174787</v>
      </c>
      <c r="M16" s="2">
        <v>0.47560295674515329</v>
      </c>
      <c r="N16" s="2" t="str">
        <f>VLOOKUP(Table1[[#This Row],[Salesman ID]],Salesman!$A$1:$D$21,4,0)</f>
        <v>Usha Chohan </v>
      </c>
      <c r="O16" s="2" t="str">
        <f>VLOOKUP(Table1[[#This Row],[SKU Code]],SKU!$A$1:$C$22,3,0)</f>
        <v>Garnier</v>
      </c>
      <c r="P16" s="2" t="str">
        <f>VLOOKUP(Table1[[#This Row],[Store ID]],Stores!$A$1:$F$51,4,0)</f>
        <v>OurTown</v>
      </c>
      <c r="Q16" s="23">
        <f>INDEX(Period!$B$2:$B$37,MATCH(Table1[[#This Row],[Period ID]],Period!$C$2:$C$37,0))</f>
        <v>44166</v>
      </c>
      <c r="R16" s="2" t="str">
        <f>VLOOKUP(Table1[[#This Row],[City ID]],Region!$A$1:$E$26,2,0)</f>
        <v>Shillong</v>
      </c>
      <c r="S16" s="2" t="str">
        <f>VLOOKUP(Table1[[#This Row],[City ID]],Region!$A$1:$E$26,3,0)</f>
        <v>Meghalaya</v>
      </c>
      <c r="T16" s="10" t="str">
        <f>VLOOKUP(Table1[[#This Row],[City ID]],Region!$A$1:$E$26,4,0)</f>
        <v>Northern</v>
      </c>
      <c r="U16" s="38">
        <f>MAX(Table1[[#This Row],[Actual Sales]],0)</f>
        <v>146</v>
      </c>
      <c r="V16" s="14">
        <f>MAX(Table1[[#This Row],[Actual Visits]],0)</f>
        <v>5.5263157894736841</v>
      </c>
      <c r="W16" s="2" t="str">
        <f>VLOOKUP(Table1[[#This Row],[Period ID]],Period!$C$1:$E$37,2,0)</f>
        <v>Winter</v>
      </c>
      <c r="X16" s="2" t="str">
        <f>VLOOKUP(Table1[[#This Row],[Period ID]],Period!$C$1:$E$37,3,0)</f>
        <v>Post Covid-19</v>
      </c>
    </row>
    <row r="17" spans="1:24" x14ac:dyDescent="0.3">
      <c r="A17" s="2">
        <v>16</v>
      </c>
      <c r="B17" s="2" t="s">
        <v>252</v>
      </c>
      <c r="C17" s="2" t="s">
        <v>88</v>
      </c>
      <c r="D17" s="2" t="s">
        <v>188</v>
      </c>
      <c r="E17" s="2" t="s">
        <v>144</v>
      </c>
      <c r="F17" s="2" t="s">
        <v>195</v>
      </c>
      <c r="G17" s="2" t="s">
        <v>300</v>
      </c>
      <c r="H17" s="12">
        <v>127</v>
      </c>
      <c r="I17" s="12">
        <v>158.69011811192439</v>
      </c>
      <c r="J17" s="14">
        <v>4.5</v>
      </c>
      <c r="K17" s="14">
        <v>7.1711104770457528</v>
      </c>
      <c r="L17" s="2">
        <v>0.36041925054526303</v>
      </c>
      <c r="M17" s="2">
        <v>0.78444707020986226</v>
      </c>
      <c r="N17" s="2" t="str">
        <f>VLOOKUP(Table1[[#This Row],[Salesman ID]],Salesman!$A$1:$D$21,4,0)</f>
        <v>Maya Malhotra </v>
      </c>
      <c r="O17" s="2" t="str">
        <f>VLOOKUP(Table1[[#This Row],[SKU Code]],SKU!$A$1:$C$22,3,0)</f>
        <v>Garnier</v>
      </c>
      <c r="P17" s="2" t="str">
        <f>VLOOKUP(Table1[[#This Row],[Store ID]],Stores!$A$1:$F$51,4,0)</f>
        <v>BlueFire</v>
      </c>
      <c r="Q17" s="23">
        <f>INDEX(Period!$B$2:$B$37,MATCH(Table1[[#This Row],[Period ID]],Period!$C$2:$C$37,0))</f>
        <v>43191</v>
      </c>
      <c r="R17" s="2" t="str">
        <f>VLOOKUP(Table1[[#This Row],[City ID]],Region!$A$1:$E$26,2,0)</f>
        <v>Chandigarh</v>
      </c>
      <c r="S17" s="2" t="str">
        <f>VLOOKUP(Table1[[#This Row],[City ID]],Region!$A$1:$E$26,3,0)</f>
        <v>Haryana</v>
      </c>
      <c r="T17" s="10" t="str">
        <f>VLOOKUP(Table1[[#This Row],[City ID]],Region!$A$1:$E$26,4,0)</f>
        <v>Northern</v>
      </c>
      <c r="U17" s="38">
        <f>MAX(Table1[[#This Row],[Actual Sales]],0)</f>
        <v>127</v>
      </c>
      <c r="V17" s="14">
        <f>MAX(Table1[[#This Row],[Actual Visits]],0)</f>
        <v>4.5</v>
      </c>
      <c r="W17" s="2" t="str">
        <f>VLOOKUP(Table1[[#This Row],[Period ID]],Period!$C$1:$E$37,2,0)</f>
        <v>Spring</v>
      </c>
      <c r="X17" s="2" t="str">
        <f>VLOOKUP(Table1[[#This Row],[Period ID]],Period!$C$1:$E$37,3,0)</f>
        <v>Pre Covid-19</v>
      </c>
    </row>
    <row r="18" spans="1:24" x14ac:dyDescent="0.3">
      <c r="A18" s="2">
        <v>17</v>
      </c>
      <c r="B18" s="2" t="s">
        <v>78</v>
      </c>
      <c r="C18" s="2" t="s">
        <v>81</v>
      </c>
      <c r="D18" s="2" t="s">
        <v>187</v>
      </c>
      <c r="E18" s="2" t="s">
        <v>132</v>
      </c>
      <c r="F18" s="2" t="s">
        <v>200</v>
      </c>
      <c r="G18" s="2" t="s">
        <v>301</v>
      </c>
      <c r="H18" s="12">
        <v>53</v>
      </c>
      <c r="I18" s="12">
        <v>89.279144134716447</v>
      </c>
      <c r="J18" s="14">
        <v>11.1875</v>
      </c>
      <c r="K18" s="14">
        <v>21.053142384074427</v>
      </c>
      <c r="L18" s="2">
        <v>0.77433416483688589</v>
      </c>
      <c r="M18" s="2">
        <v>0.10901019925315814</v>
      </c>
      <c r="N18" s="2" t="str">
        <f>VLOOKUP(Table1[[#This Row],[Salesman ID]],Salesman!$A$1:$D$21,4,0)</f>
        <v>Neela Chaudry </v>
      </c>
      <c r="O18" s="2" t="str">
        <f>VLOOKUP(Table1[[#This Row],[SKU Code]],SKU!$A$1:$C$22,3,0)</f>
        <v>Maybelline</v>
      </c>
      <c r="P18" s="2" t="str">
        <f>VLOOKUP(Table1[[#This Row],[Store ID]],Stores!$A$1:$F$51,4,0)</f>
        <v>AllAround</v>
      </c>
      <c r="Q18" s="23">
        <f>INDEX(Period!$B$2:$B$37,MATCH(Table1[[#This Row],[Period ID]],Period!$C$2:$C$37,0))</f>
        <v>43344</v>
      </c>
      <c r="R18" s="2" t="str">
        <f>VLOOKUP(Table1[[#This Row],[City ID]],Region!$A$1:$E$26,2,0)</f>
        <v>Amaravati</v>
      </c>
      <c r="S18" s="2" t="str">
        <f>VLOOKUP(Table1[[#This Row],[City ID]],Region!$A$1:$E$26,3,0)</f>
        <v>Andhra Pradesh</v>
      </c>
      <c r="T18" s="10" t="str">
        <f>VLOOKUP(Table1[[#This Row],[City ID]],Region!$A$1:$E$26,4,0)</f>
        <v>Southern</v>
      </c>
      <c r="U18" s="38">
        <f>MAX(Table1[[#This Row],[Actual Sales]],0)</f>
        <v>53</v>
      </c>
      <c r="V18" s="14">
        <f>MAX(Table1[[#This Row],[Actual Visits]],0)</f>
        <v>11.1875</v>
      </c>
      <c r="W18" s="2" t="str">
        <f>VLOOKUP(Table1[[#This Row],[Period ID]],Period!$C$1:$E$37,2,0)</f>
        <v>Fall</v>
      </c>
      <c r="X18" s="2" t="str">
        <f>VLOOKUP(Table1[[#This Row],[Period ID]],Period!$C$1:$E$37,3,0)</f>
        <v>Pre Covid-19</v>
      </c>
    </row>
    <row r="19" spans="1:24" x14ac:dyDescent="0.3">
      <c r="A19" s="2">
        <v>18</v>
      </c>
      <c r="B19" s="2" t="s">
        <v>80</v>
      </c>
      <c r="C19" s="2" t="s">
        <v>85</v>
      </c>
      <c r="D19" s="2" t="s">
        <v>258</v>
      </c>
      <c r="E19" s="2" t="s">
        <v>130</v>
      </c>
      <c r="F19" s="2" t="s">
        <v>204</v>
      </c>
      <c r="G19" s="2" t="s">
        <v>302</v>
      </c>
      <c r="H19" s="12">
        <v>130</v>
      </c>
      <c r="I19" s="12">
        <v>205.47969128498363</v>
      </c>
      <c r="J19" s="14">
        <v>17.454545454545453</v>
      </c>
      <c r="K19" s="14">
        <v>20.565152279940566</v>
      </c>
      <c r="L19" s="2">
        <v>0.35396934929545421</v>
      </c>
      <c r="M19" s="2">
        <v>3.9829834366785888E-2</v>
      </c>
      <c r="N19" s="2" t="str">
        <f>VLOOKUP(Table1[[#This Row],[Salesman ID]],Salesman!$A$1:$D$21,4,0)</f>
        <v>Shweta Kalla </v>
      </c>
      <c r="O19" s="2" t="str">
        <f>VLOOKUP(Table1[[#This Row],[SKU Code]],SKU!$A$1:$C$22,3,0)</f>
        <v>Garnier</v>
      </c>
      <c r="P19" s="2" t="str">
        <f>VLOOKUP(Table1[[#This Row],[Store ID]],Stores!$A$1:$F$51,4,0)</f>
        <v>BlueFire</v>
      </c>
      <c r="Q19" s="23">
        <f>INDEX(Period!$B$2:$B$37,MATCH(Table1[[#This Row],[Period ID]],Period!$C$2:$C$37,0))</f>
        <v>43466</v>
      </c>
      <c r="R19" s="2" t="str">
        <f>VLOOKUP(Table1[[#This Row],[City ID]],Region!$A$1:$E$26,2,0)</f>
        <v>Naya Raipur</v>
      </c>
      <c r="S19" s="2" t="str">
        <f>VLOOKUP(Table1[[#This Row],[City ID]],Region!$A$1:$E$26,3,0)</f>
        <v>Chhattisgarh</v>
      </c>
      <c r="T19" s="10" t="str">
        <f>VLOOKUP(Table1[[#This Row],[City ID]],Region!$A$1:$E$26,4,0)</f>
        <v>Central</v>
      </c>
      <c r="U19" s="38">
        <f>MAX(Table1[[#This Row],[Actual Sales]],0)</f>
        <v>130</v>
      </c>
      <c r="V19" s="14">
        <f>MAX(Table1[[#This Row],[Actual Visits]],0)</f>
        <v>17.454545454545453</v>
      </c>
      <c r="W19" s="2" t="str">
        <f>VLOOKUP(Table1[[#This Row],[Period ID]],Period!$C$1:$E$37,2,0)</f>
        <v>Winter</v>
      </c>
      <c r="X19" s="2" t="str">
        <f>VLOOKUP(Table1[[#This Row],[Period ID]],Period!$C$1:$E$37,3,0)</f>
        <v>Pre Covid-19</v>
      </c>
    </row>
    <row r="20" spans="1:24" x14ac:dyDescent="0.3">
      <c r="A20" s="2">
        <v>19</v>
      </c>
      <c r="B20" s="2" t="s">
        <v>74</v>
      </c>
      <c r="C20" s="2" t="s">
        <v>83</v>
      </c>
      <c r="D20" s="2" t="s">
        <v>257</v>
      </c>
      <c r="E20" s="2" t="s">
        <v>117</v>
      </c>
      <c r="F20" s="2" t="s">
        <v>193</v>
      </c>
      <c r="G20" s="2" t="s">
        <v>303</v>
      </c>
      <c r="H20" s="12">
        <v>134</v>
      </c>
      <c r="I20" s="12">
        <v>246.49216029133891</v>
      </c>
      <c r="J20" s="14">
        <v>4.7777777777777777</v>
      </c>
      <c r="K20" s="14">
        <v>7.6600551658861242</v>
      </c>
      <c r="L20" s="2">
        <v>0.33997783745426369</v>
      </c>
      <c r="M20" s="2">
        <v>0.56910908431946428</v>
      </c>
      <c r="N20" s="2" t="str">
        <f>VLOOKUP(Table1[[#This Row],[Salesman ID]],Salesman!$A$1:$D$21,4,0)</f>
        <v>Tejaswani Butala </v>
      </c>
      <c r="O20" s="2" t="str">
        <f>VLOOKUP(Table1[[#This Row],[SKU Code]],SKU!$A$1:$C$22,3,0)</f>
        <v>Maybelline</v>
      </c>
      <c r="P20" s="2" t="str">
        <f>VLOOKUP(Table1[[#This Row],[Store ID]],Stores!$A$1:$F$51,4,0)</f>
        <v>Saffron</v>
      </c>
      <c r="Q20" s="23">
        <f>INDEX(Period!$B$2:$B$37,MATCH(Table1[[#This Row],[Period ID]],Period!$C$2:$C$37,0))</f>
        <v>43132</v>
      </c>
      <c r="R20" s="2" t="str">
        <f>VLOOKUP(Table1[[#This Row],[City ID]],Region!$A$1:$E$26,2,0)</f>
        <v>Dispur</v>
      </c>
      <c r="S20" s="2" t="str">
        <f>VLOOKUP(Table1[[#This Row],[City ID]],Region!$A$1:$E$26,3,0)</f>
        <v>Assam</v>
      </c>
      <c r="T20" s="10" t="str">
        <f>VLOOKUP(Table1[[#This Row],[City ID]],Region!$A$1:$E$26,4,0)</f>
        <v>Northern</v>
      </c>
      <c r="U20" s="38">
        <f>MAX(Table1[[#This Row],[Actual Sales]],0)</f>
        <v>134</v>
      </c>
      <c r="V20" s="14">
        <f>MAX(Table1[[#This Row],[Actual Visits]],0)</f>
        <v>4.7777777777777777</v>
      </c>
      <c r="W20" s="2" t="str">
        <f>VLOOKUP(Table1[[#This Row],[Period ID]],Period!$C$1:$E$37,2,0)</f>
        <v>Winter</v>
      </c>
      <c r="X20" s="2" t="str">
        <f>VLOOKUP(Table1[[#This Row],[Period ID]],Period!$C$1:$E$37,3,0)</f>
        <v>Pre Covid-19</v>
      </c>
    </row>
    <row r="21" spans="1:24" x14ac:dyDescent="0.3">
      <c r="A21" s="2">
        <v>20</v>
      </c>
      <c r="B21" s="2" t="s">
        <v>69</v>
      </c>
      <c r="C21" s="2" t="s">
        <v>84</v>
      </c>
      <c r="D21" s="2" t="s">
        <v>184</v>
      </c>
      <c r="E21" s="2" t="s">
        <v>115</v>
      </c>
      <c r="F21" s="2" t="s">
        <v>226</v>
      </c>
      <c r="G21" s="2" t="s">
        <v>304</v>
      </c>
      <c r="H21" s="12">
        <v>-6</v>
      </c>
      <c r="I21" s="12">
        <v>7.9678551474861257</v>
      </c>
      <c r="J21" s="14">
        <v>-10.5625</v>
      </c>
      <c r="K21" s="14">
        <v>11.289963692929161</v>
      </c>
      <c r="L21" s="2">
        <v>0.98162651929827627</v>
      </c>
      <c r="M21" s="2">
        <v>0.14487878101831564</v>
      </c>
      <c r="N21" s="2" t="str">
        <f>VLOOKUP(Table1[[#This Row],[Salesman ID]],Salesman!$A$1:$D$21,4,0)</f>
        <v>Samuel George</v>
      </c>
      <c r="O21" s="2" t="str">
        <f>VLOOKUP(Table1[[#This Row],[SKU Code]],SKU!$A$1:$C$22,3,0)</f>
        <v>NYX Professional</v>
      </c>
      <c r="P21" s="2" t="str">
        <f>VLOOKUP(Table1[[#This Row],[Store ID]],Stores!$A$1:$F$51,4,0)</f>
        <v>AllStar</v>
      </c>
      <c r="Q21" s="23">
        <f>INDEX(Period!$B$2:$B$37,MATCH(Table1[[#This Row],[Period ID]],Period!$C$2:$C$37,0))</f>
        <v>44136</v>
      </c>
      <c r="R21" s="2" t="str">
        <f>VLOOKUP(Table1[[#This Row],[City ID]],Region!$A$1:$E$26,2,0)</f>
        <v>Patna</v>
      </c>
      <c r="S21" s="2" t="str">
        <f>VLOOKUP(Table1[[#This Row],[City ID]],Region!$A$1:$E$26,3,0)</f>
        <v>Bihar</v>
      </c>
      <c r="T21" s="10" t="str">
        <f>VLOOKUP(Table1[[#This Row],[City ID]],Region!$A$1:$E$26,4,0)</f>
        <v>Eastern</v>
      </c>
      <c r="U21" s="38">
        <f>MAX(Table1[[#This Row],[Actual Sales]],0)</f>
        <v>0</v>
      </c>
      <c r="V21" s="14">
        <f>MAX(Table1[[#This Row],[Actual Visits]],0)</f>
        <v>0</v>
      </c>
      <c r="W21" s="2" t="str">
        <f>VLOOKUP(Table1[[#This Row],[Period ID]],Period!$C$1:$E$37,2,0)</f>
        <v>Fall</v>
      </c>
      <c r="X21" s="2" t="str">
        <f>VLOOKUP(Table1[[#This Row],[Period ID]],Period!$C$1:$E$37,3,0)</f>
        <v>Post Covid-19</v>
      </c>
    </row>
    <row r="22" spans="1:24" x14ac:dyDescent="0.3">
      <c r="A22" s="2">
        <v>21</v>
      </c>
      <c r="B22" s="2" t="s">
        <v>74</v>
      </c>
      <c r="C22" s="2" t="s">
        <v>90</v>
      </c>
      <c r="D22" s="2" t="s">
        <v>190</v>
      </c>
      <c r="E22" s="2" t="s">
        <v>120</v>
      </c>
      <c r="F22" s="2" t="s">
        <v>195</v>
      </c>
      <c r="G22" s="2" t="s">
        <v>305</v>
      </c>
      <c r="H22" s="12">
        <v>14</v>
      </c>
      <c r="I22" s="12">
        <v>20.48773100528242</v>
      </c>
      <c r="J22" s="14">
        <v>7.333333333333333</v>
      </c>
      <c r="K22" s="14">
        <v>9.2036609275916561</v>
      </c>
      <c r="L22" s="2">
        <v>0.94075246138583779</v>
      </c>
      <c r="M22" s="2">
        <v>0.32788695272274537</v>
      </c>
      <c r="N22" s="2" t="str">
        <f>VLOOKUP(Table1[[#This Row],[Salesman ID]],Salesman!$A$1:$D$21,4,0)</f>
        <v>Tejaswani Butala </v>
      </c>
      <c r="O22" s="2" t="str">
        <f>VLOOKUP(Table1[[#This Row],[SKU Code]],SKU!$A$1:$C$22,3,0)</f>
        <v>NYX Professional</v>
      </c>
      <c r="P22" s="2" t="str">
        <f>VLOOKUP(Table1[[#This Row],[Store ID]],Stores!$A$1:$F$51,4,0)</f>
        <v>OurTown</v>
      </c>
      <c r="Q22" s="23">
        <f>INDEX(Period!$B$2:$B$37,MATCH(Table1[[#This Row],[Period ID]],Period!$C$2:$C$37,0))</f>
        <v>43191</v>
      </c>
      <c r="R22" s="2" t="str">
        <f>VLOOKUP(Table1[[#This Row],[City ID]],Region!$A$1:$E$26,2,0)</f>
        <v>Ranchi</v>
      </c>
      <c r="S22" s="2" t="str">
        <f>VLOOKUP(Table1[[#This Row],[City ID]],Region!$A$1:$E$26,3,0)</f>
        <v>Jharkhand</v>
      </c>
      <c r="T22" s="10" t="str">
        <f>VLOOKUP(Table1[[#This Row],[City ID]],Region!$A$1:$E$26,4,0)</f>
        <v>Eastern</v>
      </c>
      <c r="U22" s="38">
        <f>MAX(Table1[[#This Row],[Actual Sales]],0)</f>
        <v>14</v>
      </c>
      <c r="V22" s="14">
        <f>MAX(Table1[[#This Row],[Actual Visits]],0)</f>
        <v>7.333333333333333</v>
      </c>
      <c r="W22" s="2" t="str">
        <f>VLOOKUP(Table1[[#This Row],[Period ID]],Period!$C$1:$E$37,2,0)</f>
        <v>Spring</v>
      </c>
      <c r="X22" s="2" t="str">
        <f>VLOOKUP(Table1[[#This Row],[Period ID]],Period!$C$1:$E$37,3,0)</f>
        <v>Pre Covid-19</v>
      </c>
    </row>
    <row r="23" spans="1:24" x14ac:dyDescent="0.3">
      <c r="A23" s="2">
        <v>22</v>
      </c>
      <c r="B23" s="2" t="s">
        <v>77</v>
      </c>
      <c r="C23" s="2" t="s">
        <v>96</v>
      </c>
      <c r="D23" s="2" t="s">
        <v>256</v>
      </c>
      <c r="E23" s="2" t="s">
        <v>112</v>
      </c>
      <c r="F23" s="2" t="s">
        <v>223</v>
      </c>
      <c r="G23" s="2" t="s">
        <v>306</v>
      </c>
      <c r="H23" s="12">
        <v>10</v>
      </c>
      <c r="I23" s="12">
        <v>18.984528711988983</v>
      </c>
      <c r="J23" s="14">
        <v>2</v>
      </c>
      <c r="K23" s="14">
        <v>2.427318258039568</v>
      </c>
      <c r="L23" s="2">
        <v>0.95016494655072958</v>
      </c>
      <c r="M23" s="2">
        <v>0.87785655180834721</v>
      </c>
      <c r="N23" s="2" t="str">
        <f>VLOOKUP(Table1[[#This Row],[Salesman ID]],Salesman!$A$1:$D$21,4,0)</f>
        <v>Vijay Dev</v>
      </c>
      <c r="O23" s="2" t="str">
        <f>VLOOKUP(Table1[[#This Row],[SKU Code]],SKU!$A$1:$C$22,3,0)</f>
        <v>NYX Professional</v>
      </c>
      <c r="P23" s="2" t="str">
        <f>VLOOKUP(Table1[[#This Row],[Store ID]],Stores!$A$1:$F$51,4,0)</f>
        <v>Fireside</v>
      </c>
      <c r="Q23" s="23">
        <f>INDEX(Period!$B$2:$B$37,MATCH(Table1[[#This Row],[Period ID]],Period!$C$2:$C$37,0))</f>
        <v>44044</v>
      </c>
      <c r="R23" s="2" t="str">
        <f>VLOOKUP(Table1[[#This Row],[City ID]],Region!$A$1:$E$26,2,0)</f>
        <v>Shillong</v>
      </c>
      <c r="S23" s="2" t="str">
        <f>VLOOKUP(Table1[[#This Row],[City ID]],Region!$A$1:$E$26,3,0)</f>
        <v>Meghalaya</v>
      </c>
      <c r="T23" s="10" t="str">
        <f>VLOOKUP(Table1[[#This Row],[City ID]],Region!$A$1:$E$26,4,0)</f>
        <v>Northern</v>
      </c>
      <c r="U23" s="38">
        <f>MAX(Table1[[#This Row],[Actual Sales]],0)</f>
        <v>10</v>
      </c>
      <c r="V23" s="14">
        <f>MAX(Table1[[#This Row],[Actual Visits]],0)</f>
        <v>2</v>
      </c>
      <c r="W23" s="2" t="str">
        <f>VLOOKUP(Table1[[#This Row],[Period ID]],Period!$C$1:$E$37,2,0)</f>
        <v>Summer</v>
      </c>
      <c r="X23" s="2" t="str">
        <f>VLOOKUP(Table1[[#This Row],[Period ID]],Period!$C$1:$E$37,3,0)</f>
        <v>Post Covid-19</v>
      </c>
    </row>
    <row r="24" spans="1:24" x14ac:dyDescent="0.3">
      <c r="A24" s="2">
        <v>23</v>
      </c>
      <c r="B24" s="2" t="s">
        <v>77</v>
      </c>
      <c r="C24" s="2" t="s">
        <v>105</v>
      </c>
      <c r="D24" s="2" t="s">
        <v>262</v>
      </c>
      <c r="E24" s="2" t="s">
        <v>113</v>
      </c>
      <c r="F24" s="2" t="s">
        <v>203</v>
      </c>
      <c r="G24" s="2" t="s">
        <v>307</v>
      </c>
      <c r="H24" s="12">
        <v>50</v>
      </c>
      <c r="I24" s="12">
        <v>80.866770512239896</v>
      </c>
      <c r="J24" s="14">
        <v>7</v>
      </c>
      <c r="K24" s="14">
        <v>13.087193168018381</v>
      </c>
      <c r="L24" s="2">
        <v>0.7862835397403457</v>
      </c>
      <c r="M24" s="2">
        <v>0.40439459456528226</v>
      </c>
      <c r="N24" s="2" t="str">
        <f>VLOOKUP(Table1[[#This Row],[Salesman ID]],Salesman!$A$1:$D$21,4,0)</f>
        <v>Vijay Dev</v>
      </c>
      <c r="O24" s="2" t="str">
        <f>VLOOKUP(Table1[[#This Row],[SKU Code]],SKU!$A$1:$C$22,3,0)</f>
        <v>Maybelline</v>
      </c>
      <c r="P24" s="2" t="str">
        <f>VLOOKUP(Table1[[#This Row],[Store ID]],Stores!$A$1:$F$51,4,0)</f>
        <v>OurTown</v>
      </c>
      <c r="Q24" s="23">
        <f>INDEX(Period!$B$2:$B$37,MATCH(Table1[[#This Row],[Period ID]],Period!$C$2:$C$37,0))</f>
        <v>43435</v>
      </c>
      <c r="R24" s="2" t="str">
        <f>VLOOKUP(Table1[[#This Row],[City ID]],Region!$A$1:$E$26,2,0)</f>
        <v>Kolkata</v>
      </c>
      <c r="S24" s="2" t="str">
        <f>VLOOKUP(Table1[[#This Row],[City ID]],Region!$A$1:$E$26,3,0)</f>
        <v>West Bengal</v>
      </c>
      <c r="T24" s="10" t="str">
        <f>VLOOKUP(Table1[[#This Row],[City ID]],Region!$A$1:$E$26,4,0)</f>
        <v>Eastern</v>
      </c>
      <c r="U24" s="38">
        <f>MAX(Table1[[#This Row],[Actual Sales]],0)</f>
        <v>50</v>
      </c>
      <c r="V24" s="14">
        <f>MAX(Table1[[#This Row],[Actual Visits]],0)</f>
        <v>7</v>
      </c>
      <c r="W24" s="2" t="str">
        <f>VLOOKUP(Table1[[#This Row],[Period ID]],Period!$C$1:$E$37,2,0)</f>
        <v>Winter</v>
      </c>
      <c r="X24" s="2" t="str">
        <f>VLOOKUP(Table1[[#This Row],[Period ID]],Period!$C$1:$E$37,3,0)</f>
        <v>Pre Covid-19</v>
      </c>
    </row>
    <row r="25" spans="1:24" x14ac:dyDescent="0.3">
      <c r="A25" s="2">
        <v>24</v>
      </c>
      <c r="B25" s="2" t="s">
        <v>76</v>
      </c>
      <c r="C25" s="2" t="s">
        <v>99</v>
      </c>
      <c r="D25" s="2" t="s">
        <v>259</v>
      </c>
      <c r="E25" s="2" t="s">
        <v>137</v>
      </c>
      <c r="F25" s="2" t="s">
        <v>213</v>
      </c>
      <c r="G25" s="2" t="s">
        <v>308</v>
      </c>
      <c r="H25" s="12">
        <v>75</v>
      </c>
      <c r="I25" s="12">
        <v>95.800804299813223</v>
      </c>
      <c r="J25" s="14">
        <v>2.6111111111111112</v>
      </c>
      <c r="K25" s="14">
        <v>5.1546537732988771</v>
      </c>
      <c r="L25" s="2">
        <v>0.62113855699418907</v>
      </c>
      <c r="M25" s="2">
        <v>0.82172158836669384</v>
      </c>
      <c r="N25" s="2" t="str">
        <f>VLOOKUP(Table1[[#This Row],[Salesman ID]],Salesman!$A$1:$D$21,4,0)</f>
        <v>Naresh Ganguly</v>
      </c>
      <c r="O25" s="2" t="str">
        <f>VLOOKUP(Table1[[#This Row],[SKU Code]],SKU!$A$1:$C$22,3,0)</f>
        <v>Garnier</v>
      </c>
      <c r="P25" s="2" t="str">
        <f>VLOOKUP(Table1[[#This Row],[Store ID]],Stores!$A$1:$F$51,4,0)</f>
        <v>BlueFire</v>
      </c>
      <c r="Q25" s="23">
        <f>INDEX(Period!$B$2:$B$37,MATCH(Table1[[#This Row],[Period ID]],Period!$C$2:$C$37,0))</f>
        <v>43739</v>
      </c>
      <c r="R25" s="2" t="str">
        <f>VLOOKUP(Table1[[#This Row],[City ID]],Region!$A$1:$E$26,2,0)</f>
        <v>Bhubaneswar</v>
      </c>
      <c r="S25" s="2" t="str">
        <f>VLOOKUP(Table1[[#This Row],[City ID]],Region!$A$1:$E$26,3,0)</f>
        <v>Odisha</v>
      </c>
      <c r="T25" s="10" t="str">
        <f>VLOOKUP(Table1[[#This Row],[City ID]],Region!$A$1:$E$26,4,0)</f>
        <v>Eastern</v>
      </c>
      <c r="U25" s="38">
        <f>MAX(Table1[[#This Row],[Actual Sales]],0)</f>
        <v>75</v>
      </c>
      <c r="V25" s="14">
        <f>MAX(Table1[[#This Row],[Actual Visits]],0)</f>
        <v>2.6111111111111112</v>
      </c>
      <c r="W25" s="2" t="str">
        <f>VLOOKUP(Table1[[#This Row],[Period ID]],Period!$C$1:$E$37,2,0)</f>
        <v>Fall</v>
      </c>
      <c r="X25" s="2" t="str">
        <f>VLOOKUP(Table1[[#This Row],[Period ID]],Period!$C$1:$E$37,3,0)</f>
        <v>Pre Covid-19</v>
      </c>
    </row>
    <row r="26" spans="1:24" x14ac:dyDescent="0.3">
      <c r="A26" s="2">
        <v>25</v>
      </c>
      <c r="B26" s="2" t="s">
        <v>70</v>
      </c>
      <c r="C26" s="2" t="s">
        <v>101</v>
      </c>
      <c r="D26" s="2" t="s">
        <v>185</v>
      </c>
      <c r="E26" s="2" t="s">
        <v>145</v>
      </c>
      <c r="F26" s="2" t="s">
        <v>210</v>
      </c>
      <c r="G26" s="2" t="s">
        <v>309</v>
      </c>
      <c r="H26" s="12">
        <v>77</v>
      </c>
      <c r="I26" s="12">
        <v>83.843275611261618</v>
      </c>
      <c r="J26" s="14">
        <v>12.666666666666666</v>
      </c>
      <c r="K26" s="14">
        <v>18.074071843099748</v>
      </c>
      <c r="L26" s="2">
        <v>0.61647199033642863</v>
      </c>
      <c r="M26" s="2">
        <v>0.24383297616598953</v>
      </c>
      <c r="N26" s="2" t="str">
        <f>VLOOKUP(Table1[[#This Row],[Salesman ID]],Salesman!$A$1:$D$21,4,0)</f>
        <v>Bhola Rampersad </v>
      </c>
      <c r="O26" s="2" t="str">
        <f>VLOOKUP(Table1[[#This Row],[SKU Code]],SKU!$A$1:$C$22,3,0)</f>
        <v>Maybelline</v>
      </c>
      <c r="P26" s="2" t="str">
        <f>VLOOKUP(Table1[[#This Row],[Store ID]],Stores!$A$1:$F$51,4,0)</f>
        <v>Saffron</v>
      </c>
      <c r="Q26" s="23">
        <f>INDEX(Period!$B$2:$B$37,MATCH(Table1[[#This Row],[Period ID]],Period!$C$2:$C$37,0))</f>
        <v>43647</v>
      </c>
      <c r="R26" s="2" t="str">
        <f>VLOOKUP(Table1[[#This Row],[City ID]],Region!$A$1:$E$26,2,0)</f>
        <v>Jaipur</v>
      </c>
      <c r="S26" s="2" t="str">
        <f>VLOOKUP(Table1[[#This Row],[City ID]],Region!$A$1:$E$26,3,0)</f>
        <v>Rajasthan</v>
      </c>
      <c r="T26" s="10" t="str">
        <f>VLOOKUP(Table1[[#This Row],[City ID]],Region!$A$1:$E$26,4,0)</f>
        <v>Northern</v>
      </c>
      <c r="U26" s="38">
        <f>MAX(Table1[[#This Row],[Actual Sales]],0)</f>
        <v>77</v>
      </c>
      <c r="V26" s="14">
        <f>MAX(Table1[[#This Row],[Actual Visits]],0)</f>
        <v>12.666666666666666</v>
      </c>
      <c r="W26" s="2" t="str">
        <f>VLOOKUP(Table1[[#This Row],[Period ID]],Period!$C$1:$E$37,2,0)</f>
        <v>Summer</v>
      </c>
      <c r="X26" s="2" t="str">
        <f>VLOOKUP(Table1[[#This Row],[Period ID]],Period!$C$1:$E$37,3,0)</f>
        <v>Pre Covid-19</v>
      </c>
    </row>
    <row r="27" spans="1:24" x14ac:dyDescent="0.3">
      <c r="A27" s="2">
        <v>26</v>
      </c>
      <c r="B27" s="2" t="s">
        <v>66</v>
      </c>
      <c r="C27" s="2" t="s">
        <v>97</v>
      </c>
      <c r="D27" s="2" t="s">
        <v>189</v>
      </c>
      <c r="E27" s="2" t="s">
        <v>152</v>
      </c>
      <c r="F27" s="2" t="s">
        <v>193</v>
      </c>
      <c r="G27" s="2" t="s">
        <v>310</v>
      </c>
      <c r="H27" s="12">
        <v>136</v>
      </c>
      <c r="I27" s="12">
        <v>181.56693248713214</v>
      </c>
      <c r="J27" s="14">
        <v>1</v>
      </c>
      <c r="K27" s="14">
        <v>1.8421812973357978</v>
      </c>
      <c r="L27" s="2">
        <v>0.33748282486552961</v>
      </c>
      <c r="M27" s="2">
        <v>0.94338634393835785</v>
      </c>
      <c r="N27" s="2" t="str">
        <f>VLOOKUP(Table1[[#This Row],[Salesman ID]],Salesman!$A$1:$D$21,4,0)</f>
        <v>Wahid Khan</v>
      </c>
      <c r="O27" s="2" t="str">
        <f>VLOOKUP(Table1[[#This Row],[SKU Code]],SKU!$A$1:$C$22,3,0)</f>
        <v>Garnier</v>
      </c>
      <c r="P27" s="2" t="str">
        <f>VLOOKUP(Table1[[#This Row],[Store ID]],Stores!$A$1:$F$51,4,0)</f>
        <v>Saffron</v>
      </c>
      <c r="Q27" s="23">
        <f>INDEX(Period!$B$2:$B$37,MATCH(Table1[[#This Row],[Period ID]],Period!$C$2:$C$37,0))</f>
        <v>43132</v>
      </c>
      <c r="R27" s="2" t="str">
        <f>VLOOKUP(Table1[[#This Row],[City ID]],Region!$A$1:$E$26,2,0)</f>
        <v>Aizawl</v>
      </c>
      <c r="S27" s="2" t="str">
        <f>VLOOKUP(Table1[[#This Row],[City ID]],Region!$A$1:$E$26,3,0)</f>
        <v>Mizoram</v>
      </c>
      <c r="T27" s="10" t="str">
        <f>VLOOKUP(Table1[[#This Row],[City ID]],Region!$A$1:$E$26,4,0)</f>
        <v>Northern</v>
      </c>
      <c r="U27" s="38">
        <f>MAX(Table1[[#This Row],[Actual Sales]],0)</f>
        <v>136</v>
      </c>
      <c r="V27" s="14">
        <f>MAX(Table1[[#This Row],[Actual Visits]],0)</f>
        <v>1</v>
      </c>
      <c r="W27" s="2" t="str">
        <f>VLOOKUP(Table1[[#This Row],[Period ID]],Period!$C$1:$E$37,2,0)</f>
        <v>Winter</v>
      </c>
      <c r="X27" s="2" t="str">
        <f>VLOOKUP(Table1[[#This Row],[Period ID]],Period!$C$1:$E$37,3,0)</f>
        <v>Pre Covid-19</v>
      </c>
    </row>
    <row r="28" spans="1:24" x14ac:dyDescent="0.3">
      <c r="A28" s="2">
        <v>27</v>
      </c>
      <c r="B28" s="2" t="s">
        <v>76</v>
      </c>
      <c r="C28" s="2" t="s">
        <v>91</v>
      </c>
      <c r="D28" s="2" t="s">
        <v>258</v>
      </c>
      <c r="E28" s="2" t="s">
        <v>121</v>
      </c>
      <c r="F28" s="2" t="s">
        <v>207</v>
      </c>
      <c r="G28" s="2" t="s">
        <v>311</v>
      </c>
      <c r="H28" s="12">
        <v>138</v>
      </c>
      <c r="I28" s="12">
        <v>239.02953315948497</v>
      </c>
      <c r="J28" s="14">
        <v>9.7333333333333325</v>
      </c>
      <c r="K28" s="14">
        <v>11.796800124922953</v>
      </c>
      <c r="L28" s="2">
        <v>0.33038233767607483</v>
      </c>
      <c r="M28" s="2">
        <v>0.2731537210426157</v>
      </c>
      <c r="N28" s="2" t="str">
        <f>VLOOKUP(Table1[[#This Row],[Salesman ID]],Salesman!$A$1:$D$21,4,0)</f>
        <v>Naresh Ganguly</v>
      </c>
      <c r="O28" s="2" t="str">
        <f>VLOOKUP(Table1[[#This Row],[SKU Code]],SKU!$A$1:$C$22,3,0)</f>
        <v>Garnier</v>
      </c>
      <c r="P28" s="2" t="str">
        <f>VLOOKUP(Table1[[#This Row],[Store ID]],Stores!$A$1:$F$51,4,0)</f>
        <v>Nexus</v>
      </c>
      <c r="Q28" s="23">
        <f>INDEX(Period!$B$2:$B$37,MATCH(Table1[[#This Row],[Period ID]],Period!$C$2:$C$37,0))</f>
        <v>43556</v>
      </c>
      <c r="R28" s="2" t="str">
        <f>VLOOKUP(Table1[[#This Row],[City ID]],Region!$A$1:$E$26,2,0)</f>
        <v>Bengaluru (formerly Bangalore)</v>
      </c>
      <c r="S28" s="2" t="str">
        <f>VLOOKUP(Table1[[#This Row],[City ID]],Region!$A$1:$E$26,3,0)</f>
        <v>Karnataka</v>
      </c>
      <c r="T28" s="10" t="str">
        <f>VLOOKUP(Table1[[#This Row],[City ID]],Region!$A$1:$E$26,4,0)</f>
        <v>Southern</v>
      </c>
      <c r="U28" s="38">
        <f>MAX(Table1[[#This Row],[Actual Sales]],0)</f>
        <v>138</v>
      </c>
      <c r="V28" s="14">
        <f>MAX(Table1[[#This Row],[Actual Visits]],0)</f>
        <v>9.7333333333333325</v>
      </c>
      <c r="W28" s="2" t="str">
        <f>VLOOKUP(Table1[[#This Row],[Period ID]],Period!$C$1:$E$37,2,0)</f>
        <v>Spring</v>
      </c>
      <c r="X28" s="2" t="str">
        <f>VLOOKUP(Table1[[#This Row],[Period ID]],Period!$C$1:$E$37,3,0)</f>
        <v>Pre Covid-19</v>
      </c>
    </row>
    <row r="29" spans="1:24" x14ac:dyDescent="0.3">
      <c r="A29" s="2">
        <v>28</v>
      </c>
      <c r="B29" s="2" t="s">
        <v>73</v>
      </c>
      <c r="C29" s="2" t="s">
        <v>103</v>
      </c>
      <c r="D29" s="2" t="s">
        <v>258</v>
      </c>
      <c r="E29" s="2" t="s">
        <v>143</v>
      </c>
      <c r="F29" s="2" t="s">
        <v>223</v>
      </c>
      <c r="G29" s="2" t="s">
        <v>312</v>
      </c>
      <c r="H29" s="12">
        <v>112</v>
      </c>
      <c r="I29" s="12">
        <v>207.74479020561986</v>
      </c>
      <c r="J29" s="14">
        <v>3.6875</v>
      </c>
      <c r="K29" s="14">
        <v>6.052190921803545</v>
      </c>
      <c r="L29" s="2">
        <v>0.43082542240358468</v>
      </c>
      <c r="M29" s="2">
        <v>0.75110689626657456</v>
      </c>
      <c r="N29" s="2" t="str">
        <f>VLOOKUP(Table1[[#This Row],[Salesman ID]],Salesman!$A$1:$D$21,4,0)</f>
        <v>Veena Bath </v>
      </c>
      <c r="O29" s="2" t="str">
        <f>VLOOKUP(Table1[[#This Row],[SKU Code]],SKU!$A$1:$C$22,3,0)</f>
        <v>Garnier</v>
      </c>
      <c r="P29" s="2" t="str">
        <f>VLOOKUP(Table1[[#This Row],[Store ID]],Stores!$A$1:$F$51,4,0)</f>
        <v>AllStar</v>
      </c>
      <c r="Q29" s="23">
        <f>INDEX(Period!$B$2:$B$37,MATCH(Table1[[#This Row],[Period ID]],Period!$C$2:$C$37,0))</f>
        <v>44044</v>
      </c>
      <c r="R29" s="2" t="str">
        <f>VLOOKUP(Table1[[#This Row],[City ID]],Region!$A$1:$E$26,2,0)</f>
        <v>Chennai</v>
      </c>
      <c r="S29" s="2" t="str">
        <f>VLOOKUP(Table1[[#This Row],[City ID]],Region!$A$1:$E$26,3,0)</f>
        <v>Tamil Nadu</v>
      </c>
      <c r="T29" s="10" t="str">
        <f>VLOOKUP(Table1[[#This Row],[City ID]],Region!$A$1:$E$26,4,0)</f>
        <v>Southern</v>
      </c>
      <c r="U29" s="38">
        <f>MAX(Table1[[#This Row],[Actual Sales]],0)</f>
        <v>112</v>
      </c>
      <c r="V29" s="14">
        <f>MAX(Table1[[#This Row],[Actual Visits]],0)</f>
        <v>3.6875</v>
      </c>
      <c r="W29" s="2" t="str">
        <f>VLOOKUP(Table1[[#This Row],[Period ID]],Period!$C$1:$E$37,2,0)</f>
        <v>Summer</v>
      </c>
      <c r="X29" s="2" t="str">
        <f>VLOOKUP(Table1[[#This Row],[Period ID]],Period!$C$1:$E$37,3,0)</f>
        <v>Post Covid-19</v>
      </c>
    </row>
    <row r="30" spans="1:24" x14ac:dyDescent="0.3">
      <c r="A30" s="2">
        <v>29</v>
      </c>
      <c r="B30" s="2" t="s">
        <v>78</v>
      </c>
      <c r="C30" s="2" t="s">
        <v>96</v>
      </c>
      <c r="D30" s="2" t="s">
        <v>183</v>
      </c>
      <c r="E30" s="2" t="s">
        <v>152</v>
      </c>
      <c r="F30" s="2" t="s">
        <v>226</v>
      </c>
      <c r="G30" s="2" t="s">
        <v>313</v>
      </c>
      <c r="H30" s="12">
        <v>30</v>
      </c>
      <c r="I30" s="12">
        <v>50.40415519772499</v>
      </c>
      <c r="J30" s="14">
        <v>11.3125</v>
      </c>
      <c r="K30" s="14">
        <v>19.315542207669942</v>
      </c>
      <c r="L30" s="2">
        <v>0.87495494437039767</v>
      </c>
      <c r="M30" s="2">
        <v>0.10129010974010588</v>
      </c>
      <c r="N30" s="2" t="str">
        <f>VLOOKUP(Table1[[#This Row],[Salesman ID]],Salesman!$A$1:$D$21,4,0)</f>
        <v>Neela Chaudry </v>
      </c>
      <c r="O30" s="2" t="str">
        <f>VLOOKUP(Table1[[#This Row],[SKU Code]],SKU!$A$1:$C$22,3,0)</f>
        <v>Maybelline</v>
      </c>
      <c r="P30" s="2" t="str">
        <f>VLOOKUP(Table1[[#This Row],[Store ID]],Stores!$A$1:$F$51,4,0)</f>
        <v>Saffron</v>
      </c>
      <c r="Q30" s="23">
        <f>INDEX(Period!$B$2:$B$37,MATCH(Table1[[#This Row],[Period ID]],Period!$C$2:$C$37,0))</f>
        <v>44136</v>
      </c>
      <c r="R30" s="2" t="str">
        <f>VLOOKUP(Table1[[#This Row],[City ID]],Region!$A$1:$E$26,2,0)</f>
        <v>Shillong</v>
      </c>
      <c r="S30" s="2" t="str">
        <f>VLOOKUP(Table1[[#This Row],[City ID]],Region!$A$1:$E$26,3,0)</f>
        <v>Meghalaya</v>
      </c>
      <c r="T30" s="10" t="str">
        <f>VLOOKUP(Table1[[#This Row],[City ID]],Region!$A$1:$E$26,4,0)</f>
        <v>Northern</v>
      </c>
      <c r="U30" s="38">
        <f>MAX(Table1[[#This Row],[Actual Sales]],0)</f>
        <v>30</v>
      </c>
      <c r="V30" s="14">
        <f>MAX(Table1[[#This Row],[Actual Visits]],0)</f>
        <v>11.3125</v>
      </c>
      <c r="W30" s="2" t="str">
        <f>VLOOKUP(Table1[[#This Row],[Period ID]],Period!$C$1:$E$37,2,0)</f>
        <v>Fall</v>
      </c>
      <c r="X30" s="2" t="str">
        <f>VLOOKUP(Table1[[#This Row],[Period ID]],Period!$C$1:$E$37,3,0)</f>
        <v>Post Covid-19</v>
      </c>
    </row>
    <row r="31" spans="1:24" x14ac:dyDescent="0.3">
      <c r="A31" s="2">
        <v>30</v>
      </c>
      <c r="B31" s="2" t="s">
        <v>252</v>
      </c>
      <c r="C31" s="2" t="s">
        <v>105</v>
      </c>
      <c r="D31" s="2" t="s">
        <v>257</v>
      </c>
      <c r="E31" s="2" t="s">
        <v>127</v>
      </c>
      <c r="F31" s="2" t="s">
        <v>214</v>
      </c>
      <c r="G31" s="2" t="s">
        <v>314</v>
      </c>
      <c r="H31" s="12">
        <v>-91</v>
      </c>
      <c r="I31" s="12">
        <v>110.02200223279135</v>
      </c>
      <c r="J31" s="14">
        <v>-8</v>
      </c>
      <c r="K31" s="14">
        <v>10.88917495884353</v>
      </c>
      <c r="L31" s="2">
        <v>0.53554773769496689</v>
      </c>
      <c r="M31" s="2">
        <v>0.44307881679652816</v>
      </c>
      <c r="N31" s="2" t="str">
        <f>VLOOKUP(Table1[[#This Row],[Salesman ID]],Salesman!$A$1:$D$21,4,0)</f>
        <v>Maya Malhotra </v>
      </c>
      <c r="O31" s="2" t="str">
        <f>VLOOKUP(Table1[[#This Row],[SKU Code]],SKU!$A$1:$C$22,3,0)</f>
        <v>Maybelline</v>
      </c>
      <c r="P31" s="2" t="str">
        <f>VLOOKUP(Table1[[#This Row],[Store ID]],Stores!$A$1:$F$51,4,0)</f>
        <v>OurTown</v>
      </c>
      <c r="Q31" s="23">
        <f>INDEX(Period!$B$2:$B$37,MATCH(Table1[[#This Row],[Period ID]],Period!$C$2:$C$37,0))</f>
        <v>43770</v>
      </c>
      <c r="R31" s="2" t="str">
        <f>VLOOKUP(Table1[[#This Row],[City ID]],Region!$A$1:$E$26,2,0)</f>
        <v>Kolkata</v>
      </c>
      <c r="S31" s="2" t="str">
        <f>VLOOKUP(Table1[[#This Row],[City ID]],Region!$A$1:$E$26,3,0)</f>
        <v>West Bengal</v>
      </c>
      <c r="T31" s="10" t="str">
        <f>VLOOKUP(Table1[[#This Row],[City ID]],Region!$A$1:$E$26,4,0)</f>
        <v>Eastern</v>
      </c>
      <c r="U31" s="38">
        <f>MAX(Table1[[#This Row],[Actual Sales]],0)</f>
        <v>0</v>
      </c>
      <c r="V31" s="14">
        <f>MAX(Table1[[#This Row],[Actual Visits]],0)</f>
        <v>0</v>
      </c>
      <c r="W31" s="2" t="str">
        <f>VLOOKUP(Table1[[#This Row],[Period ID]],Period!$C$1:$E$37,2,0)</f>
        <v>Fall</v>
      </c>
      <c r="X31" s="2" t="str">
        <f>VLOOKUP(Table1[[#This Row],[Period ID]],Period!$C$1:$E$37,3,0)</f>
        <v>Pre Covid-19</v>
      </c>
    </row>
    <row r="32" spans="1:24" x14ac:dyDescent="0.3">
      <c r="A32" s="2">
        <v>31</v>
      </c>
      <c r="B32" s="2" t="s">
        <v>249</v>
      </c>
      <c r="C32" s="2" t="s">
        <v>96</v>
      </c>
      <c r="D32" s="2" t="s">
        <v>188</v>
      </c>
      <c r="E32" s="2" t="s">
        <v>128</v>
      </c>
      <c r="F32" s="2" t="s">
        <v>219</v>
      </c>
      <c r="G32" s="2" t="s">
        <v>315</v>
      </c>
      <c r="H32" s="12">
        <v>144</v>
      </c>
      <c r="I32" s="12">
        <v>276.50510759144521</v>
      </c>
      <c r="J32" s="14">
        <v>3.8</v>
      </c>
      <c r="K32" s="14">
        <v>5.9719240929637989</v>
      </c>
      <c r="L32" s="2">
        <v>0.29035997444591666</v>
      </c>
      <c r="M32" s="2">
        <v>0.85470469570305918</v>
      </c>
      <c r="N32" s="2" t="str">
        <f>VLOOKUP(Table1[[#This Row],[Salesman ID]],Salesman!$A$1:$D$21,4,0)</f>
        <v>Rebecca Jones</v>
      </c>
      <c r="O32" s="2" t="str">
        <f>VLOOKUP(Table1[[#This Row],[SKU Code]],SKU!$A$1:$C$22,3,0)</f>
        <v>Garnier</v>
      </c>
      <c r="P32" s="2" t="str">
        <f>VLOOKUP(Table1[[#This Row],[Store ID]],Stores!$A$1:$F$51,4,0)</f>
        <v>Nexus</v>
      </c>
      <c r="Q32" s="23">
        <f>INDEX(Period!$B$2:$B$37,MATCH(Table1[[#This Row],[Period ID]],Period!$C$2:$C$37,0))</f>
        <v>43922</v>
      </c>
      <c r="R32" s="2" t="str">
        <f>VLOOKUP(Table1[[#This Row],[City ID]],Region!$A$1:$E$26,2,0)</f>
        <v>Shillong</v>
      </c>
      <c r="S32" s="2" t="str">
        <f>VLOOKUP(Table1[[#This Row],[City ID]],Region!$A$1:$E$26,3,0)</f>
        <v>Meghalaya</v>
      </c>
      <c r="T32" s="10" t="str">
        <f>VLOOKUP(Table1[[#This Row],[City ID]],Region!$A$1:$E$26,4,0)</f>
        <v>Northern</v>
      </c>
      <c r="U32" s="38">
        <f>MAX(Table1[[#This Row],[Actual Sales]],0)</f>
        <v>144</v>
      </c>
      <c r="V32" s="14">
        <f>MAX(Table1[[#This Row],[Actual Visits]],0)</f>
        <v>3.8</v>
      </c>
      <c r="W32" s="2" t="str">
        <f>VLOOKUP(Table1[[#This Row],[Period ID]],Period!$C$1:$E$37,2,0)</f>
        <v>Spring</v>
      </c>
      <c r="X32" s="2" t="str">
        <f>VLOOKUP(Table1[[#This Row],[Period ID]],Period!$C$1:$E$37,3,0)</f>
        <v>Post Covid-19</v>
      </c>
    </row>
    <row r="33" spans="1:24" x14ac:dyDescent="0.3">
      <c r="A33" s="2">
        <v>32</v>
      </c>
      <c r="B33" s="2" t="s">
        <v>69</v>
      </c>
      <c r="C33" s="2" t="s">
        <v>104</v>
      </c>
      <c r="D33" s="2" t="s">
        <v>187</v>
      </c>
      <c r="E33" s="2" t="s">
        <v>137</v>
      </c>
      <c r="F33" s="2" t="s">
        <v>219</v>
      </c>
      <c r="G33" s="2" t="s">
        <v>316</v>
      </c>
      <c r="H33" s="12">
        <v>185</v>
      </c>
      <c r="I33" s="12">
        <v>188.58079041298299</v>
      </c>
      <c r="J33" s="14">
        <v>9.5294117647058822</v>
      </c>
      <c r="K33" s="14">
        <v>18.640332404380274</v>
      </c>
      <c r="L33" s="2">
        <v>0.10477038841402908</v>
      </c>
      <c r="M33" s="2">
        <v>0.19044929316779291</v>
      </c>
      <c r="N33" s="2" t="str">
        <f>VLOOKUP(Table1[[#This Row],[Salesman ID]],Salesman!$A$1:$D$21,4,0)</f>
        <v>Samuel George</v>
      </c>
      <c r="O33" s="2" t="str">
        <f>VLOOKUP(Table1[[#This Row],[SKU Code]],SKU!$A$1:$C$22,3,0)</f>
        <v>Maybelline</v>
      </c>
      <c r="P33" s="2" t="str">
        <f>VLOOKUP(Table1[[#This Row],[Store ID]],Stores!$A$1:$F$51,4,0)</f>
        <v>BlueFire</v>
      </c>
      <c r="Q33" s="23">
        <f>INDEX(Period!$B$2:$B$37,MATCH(Table1[[#This Row],[Period ID]],Period!$C$2:$C$37,0))</f>
        <v>43922</v>
      </c>
      <c r="R33" s="2" t="str">
        <f>VLOOKUP(Table1[[#This Row],[City ID]],Region!$A$1:$E$26,2,0)</f>
        <v>Hyderabad</v>
      </c>
      <c r="S33" s="2" t="str">
        <f>VLOOKUP(Table1[[#This Row],[City ID]],Region!$A$1:$E$26,3,0)</f>
        <v>Telangana</v>
      </c>
      <c r="T33" s="10" t="str">
        <f>VLOOKUP(Table1[[#This Row],[City ID]],Region!$A$1:$E$26,4,0)</f>
        <v>Southern</v>
      </c>
      <c r="U33" s="38">
        <f>MAX(Table1[[#This Row],[Actual Sales]],0)</f>
        <v>185</v>
      </c>
      <c r="V33" s="14">
        <f>MAX(Table1[[#This Row],[Actual Visits]],0)</f>
        <v>9.5294117647058822</v>
      </c>
      <c r="W33" s="2" t="str">
        <f>VLOOKUP(Table1[[#This Row],[Period ID]],Period!$C$1:$E$37,2,0)</f>
        <v>Spring</v>
      </c>
      <c r="X33" s="2" t="str">
        <f>VLOOKUP(Table1[[#This Row],[Period ID]],Period!$C$1:$E$37,3,0)</f>
        <v>Post Covid-19</v>
      </c>
    </row>
    <row r="34" spans="1:24" x14ac:dyDescent="0.3">
      <c r="A34" s="2">
        <v>33</v>
      </c>
      <c r="B34" s="2" t="s">
        <v>73</v>
      </c>
      <c r="C34" s="2" t="s">
        <v>87</v>
      </c>
      <c r="D34" s="2" t="s">
        <v>261</v>
      </c>
      <c r="E34" s="2" t="s">
        <v>115</v>
      </c>
      <c r="F34" s="2" t="s">
        <v>196</v>
      </c>
      <c r="G34" s="2" t="s">
        <v>317</v>
      </c>
      <c r="H34" s="12">
        <v>97</v>
      </c>
      <c r="I34" s="12">
        <v>142.6952336808132</v>
      </c>
      <c r="J34" s="14">
        <v>0.5</v>
      </c>
      <c r="K34" s="14">
        <v>0.65773705913895308</v>
      </c>
      <c r="L34" s="2">
        <v>0.52000883278306675</v>
      </c>
      <c r="M34" s="2">
        <v>0.96865993480186929</v>
      </c>
      <c r="N34" s="2" t="str">
        <f>VLOOKUP(Table1[[#This Row],[Salesman ID]],Salesman!$A$1:$D$21,4,0)</f>
        <v>Veena Bath </v>
      </c>
      <c r="O34" s="2" t="str">
        <f>VLOOKUP(Table1[[#This Row],[SKU Code]],SKU!$A$1:$C$22,3,0)</f>
        <v>Maybelline</v>
      </c>
      <c r="P34" s="2" t="str">
        <f>VLOOKUP(Table1[[#This Row],[Store ID]],Stores!$A$1:$F$51,4,0)</f>
        <v>AllStar</v>
      </c>
      <c r="Q34" s="23">
        <f>INDEX(Period!$B$2:$B$37,MATCH(Table1[[#This Row],[Period ID]],Period!$C$2:$C$37,0))</f>
        <v>43221</v>
      </c>
      <c r="R34" s="2" t="str">
        <f>VLOOKUP(Table1[[#This Row],[City ID]],Region!$A$1:$E$26,2,0)</f>
        <v>Gandhinagar</v>
      </c>
      <c r="S34" s="2" t="str">
        <f>VLOOKUP(Table1[[#This Row],[City ID]],Region!$A$1:$E$26,3,0)</f>
        <v>Gujarat</v>
      </c>
      <c r="T34" s="10" t="str">
        <f>VLOOKUP(Table1[[#This Row],[City ID]],Region!$A$1:$E$26,4,0)</f>
        <v>Western</v>
      </c>
      <c r="U34" s="38">
        <f>MAX(Table1[[#This Row],[Actual Sales]],0)</f>
        <v>97</v>
      </c>
      <c r="V34" s="14">
        <f>MAX(Table1[[#This Row],[Actual Visits]],0)</f>
        <v>0.5</v>
      </c>
      <c r="W34" s="2" t="str">
        <f>VLOOKUP(Table1[[#This Row],[Period ID]],Period!$C$1:$E$37,2,0)</f>
        <v>Spring</v>
      </c>
      <c r="X34" s="2" t="str">
        <f>VLOOKUP(Table1[[#This Row],[Period ID]],Period!$C$1:$E$37,3,0)</f>
        <v>Pre Covid-19</v>
      </c>
    </row>
    <row r="35" spans="1:24" x14ac:dyDescent="0.3">
      <c r="A35" s="2">
        <v>34</v>
      </c>
      <c r="B35" s="2" t="s">
        <v>66</v>
      </c>
      <c r="C35" s="2" t="s">
        <v>97</v>
      </c>
      <c r="D35" s="2" t="s">
        <v>183</v>
      </c>
      <c r="E35" s="2" t="s">
        <v>149</v>
      </c>
      <c r="F35" s="2" t="s">
        <v>219</v>
      </c>
      <c r="G35" s="2" t="s">
        <v>318</v>
      </c>
      <c r="H35" s="12">
        <v>182</v>
      </c>
      <c r="I35" s="12">
        <v>211.78931441139841</v>
      </c>
      <c r="J35" s="14">
        <v>14.833333333333334</v>
      </c>
      <c r="K35" s="14">
        <v>25.764122300841564</v>
      </c>
      <c r="L35" s="2">
        <v>0.12187663593734321</v>
      </c>
      <c r="M35" s="2">
        <v>0.11127780738587079</v>
      </c>
      <c r="N35" s="2" t="str">
        <f>VLOOKUP(Table1[[#This Row],[Salesman ID]],Salesman!$A$1:$D$21,4,0)</f>
        <v>Wahid Khan</v>
      </c>
      <c r="O35" s="2" t="str">
        <f>VLOOKUP(Table1[[#This Row],[SKU Code]],SKU!$A$1:$C$22,3,0)</f>
        <v>Maybelline</v>
      </c>
      <c r="P35" s="2" t="str">
        <f>VLOOKUP(Table1[[#This Row],[Store ID]],Stores!$A$1:$F$51,4,0)</f>
        <v>Nexus</v>
      </c>
      <c r="Q35" s="23">
        <f>INDEX(Period!$B$2:$B$37,MATCH(Table1[[#This Row],[Period ID]],Period!$C$2:$C$37,0))</f>
        <v>43922</v>
      </c>
      <c r="R35" s="2" t="str">
        <f>VLOOKUP(Table1[[#This Row],[City ID]],Region!$A$1:$E$26,2,0)</f>
        <v>Aizawl</v>
      </c>
      <c r="S35" s="2" t="str">
        <f>VLOOKUP(Table1[[#This Row],[City ID]],Region!$A$1:$E$26,3,0)</f>
        <v>Mizoram</v>
      </c>
      <c r="T35" s="10" t="str">
        <f>VLOOKUP(Table1[[#This Row],[City ID]],Region!$A$1:$E$26,4,0)</f>
        <v>Northern</v>
      </c>
      <c r="U35" s="38">
        <f>MAX(Table1[[#This Row],[Actual Sales]],0)</f>
        <v>182</v>
      </c>
      <c r="V35" s="14">
        <f>MAX(Table1[[#This Row],[Actual Visits]],0)</f>
        <v>14.833333333333334</v>
      </c>
      <c r="W35" s="2" t="str">
        <f>VLOOKUP(Table1[[#This Row],[Period ID]],Period!$C$1:$E$37,2,0)</f>
        <v>Spring</v>
      </c>
      <c r="X35" s="2" t="str">
        <f>VLOOKUP(Table1[[#This Row],[Period ID]],Period!$C$1:$E$37,3,0)</f>
        <v>Post Covid-19</v>
      </c>
    </row>
    <row r="36" spans="1:24" x14ac:dyDescent="0.3">
      <c r="A36" s="2">
        <v>35</v>
      </c>
      <c r="B36" s="2" t="s">
        <v>79</v>
      </c>
      <c r="C36" s="2" t="s">
        <v>92</v>
      </c>
      <c r="D36" s="2" t="s">
        <v>263</v>
      </c>
      <c r="E36" s="2" t="s">
        <v>129</v>
      </c>
      <c r="F36" s="2" t="s">
        <v>212</v>
      </c>
      <c r="G36" s="2" t="s">
        <v>319</v>
      </c>
      <c r="H36" s="12">
        <v>64</v>
      </c>
      <c r="I36" s="12">
        <v>77.629711937481488</v>
      </c>
      <c r="J36" s="14">
        <v>8.8888888888888893</v>
      </c>
      <c r="K36" s="14">
        <v>10.338883720924901</v>
      </c>
      <c r="L36" s="2">
        <v>0.68999451689578073</v>
      </c>
      <c r="M36" s="2">
        <v>0.19308642348503346</v>
      </c>
      <c r="N36" s="2" t="str">
        <f>VLOOKUP(Table1[[#This Row],[Salesman ID]],Salesman!$A$1:$D$21,4,0)</f>
        <v>Usha Chohan </v>
      </c>
      <c r="O36" s="2" t="str">
        <f>VLOOKUP(Table1[[#This Row],[SKU Code]],SKU!$A$1:$C$22,3,0)</f>
        <v>Garnier</v>
      </c>
      <c r="P36" s="2" t="str">
        <f>VLOOKUP(Table1[[#This Row],[Store ID]],Stores!$A$1:$F$51,4,0)</f>
        <v>AllStar</v>
      </c>
      <c r="Q36" s="23">
        <f>INDEX(Period!$B$2:$B$37,MATCH(Table1[[#This Row],[Period ID]],Period!$C$2:$C$37,0))</f>
        <v>43709</v>
      </c>
      <c r="R36" s="2" t="str">
        <f>VLOOKUP(Table1[[#This Row],[City ID]],Region!$A$1:$E$26,2,0)</f>
        <v>Thiruvananthapuram</v>
      </c>
      <c r="S36" s="2" t="str">
        <f>VLOOKUP(Table1[[#This Row],[City ID]],Region!$A$1:$E$26,3,0)</f>
        <v>Kerala</v>
      </c>
      <c r="T36" s="10" t="str">
        <f>VLOOKUP(Table1[[#This Row],[City ID]],Region!$A$1:$E$26,4,0)</f>
        <v>Southern</v>
      </c>
      <c r="U36" s="38">
        <f>MAX(Table1[[#This Row],[Actual Sales]],0)</f>
        <v>64</v>
      </c>
      <c r="V36" s="14">
        <f>MAX(Table1[[#This Row],[Actual Visits]],0)</f>
        <v>8.8888888888888893</v>
      </c>
      <c r="W36" s="2" t="str">
        <f>VLOOKUP(Table1[[#This Row],[Period ID]],Period!$C$1:$E$37,2,0)</f>
        <v>Fall</v>
      </c>
      <c r="X36" s="2" t="str">
        <f>VLOOKUP(Table1[[#This Row],[Period ID]],Period!$C$1:$E$37,3,0)</f>
        <v>Pre Covid-19</v>
      </c>
    </row>
    <row r="37" spans="1:24" x14ac:dyDescent="0.3">
      <c r="A37" s="2">
        <v>36</v>
      </c>
      <c r="B37" s="2" t="s">
        <v>72</v>
      </c>
      <c r="C37" s="2" t="s">
        <v>92</v>
      </c>
      <c r="D37" s="2" t="s">
        <v>187</v>
      </c>
      <c r="E37" s="2" t="s">
        <v>122</v>
      </c>
      <c r="F37" s="2" t="s">
        <v>222</v>
      </c>
      <c r="G37" s="2" t="s">
        <v>320</v>
      </c>
      <c r="H37" s="12">
        <v>71</v>
      </c>
      <c r="I37" s="12">
        <v>122.77155624524491</v>
      </c>
      <c r="J37" s="14">
        <v>2.1666666666666665</v>
      </c>
      <c r="K37" s="14">
        <v>3.121309546682276</v>
      </c>
      <c r="L37" s="2">
        <v>0.65121938367777044</v>
      </c>
      <c r="M37" s="2">
        <v>0.90896893874658613</v>
      </c>
      <c r="N37" s="2" t="str">
        <f>VLOOKUP(Table1[[#This Row],[Salesman ID]],Salesman!$A$1:$D$21,4,0)</f>
        <v>Somnath Chanda</v>
      </c>
      <c r="O37" s="2" t="str">
        <f>VLOOKUP(Table1[[#This Row],[SKU Code]],SKU!$A$1:$C$22,3,0)</f>
        <v>Maybelline</v>
      </c>
      <c r="P37" s="2" t="str">
        <f>VLOOKUP(Table1[[#This Row],[Store ID]],Stores!$A$1:$F$51,4,0)</f>
        <v>AllStar</v>
      </c>
      <c r="Q37" s="23">
        <f>INDEX(Period!$B$2:$B$37,MATCH(Table1[[#This Row],[Period ID]],Period!$C$2:$C$37,0))</f>
        <v>44013</v>
      </c>
      <c r="R37" s="2" t="str">
        <f>VLOOKUP(Table1[[#This Row],[City ID]],Region!$A$1:$E$26,2,0)</f>
        <v>Thiruvananthapuram</v>
      </c>
      <c r="S37" s="2" t="str">
        <f>VLOOKUP(Table1[[#This Row],[City ID]],Region!$A$1:$E$26,3,0)</f>
        <v>Kerala</v>
      </c>
      <c r="T37" s="10" t="str">
        <f>VLOOKUP(Table1[[#This Row],[City ID]],Region!$A$1:$E$26,4,0)</f>
        <v>Southern</v>
      </c>
      <c r="U37" s="38">
        <f>MAX(Table1[[#This Row],[Actual Sales]],0)</f>
        <v>71</v>
      </c>
      <c r="V37" s="14">
        <f>MAX(Table1[[#This Row],[Actual Visits]],0)</f>
        <v>2.1666666666666665</v>
      </c>
      <c r="W37" s="2" t="str">
        <f>VLOOKUP(Table1[[#This Row],[Period ID]],Period!$C$1:$E$37,2,0)</f>
        <v>Summer</v>
      </c>
      <c r="X37" s="2" t="str">
        <f>VLOOKUP(Table1[[#This Row],[Period ID]],Period!$C$1:$E$37,3,0)</f>
        <v>Post Covid-19</v>
      </c>
    </row>
    <row r="38" spans="1:24" x14ac:dyDescent="0.3">
      <c r="A38" s="2">
        <v>37</v>
      </c>
      <c r="B38" s="2" t="s">
        <v>78</v>
      </c>
      <c r="C38" s="2" t="s">
        <v>102</v>
      </c>
      <c r="D38" s="2" t="s">
        <v>184</v>
      </c>
      <c r="E38" s="2" t="s">
        <v>151</v>
      </c>
      <c r="F38" s="2" t="s">
        <v>200</v>
      </c>
      <c r="G38" s="2" t="s">
        <v>321</v>
      </c>
      <c r="H38" s="12">
        <v>128</v>
      </c>
      <c r="I38" s="12">
        <v>151.16741443211561</v>
      </c>
      <c r="J38" s="14">
        <v>5.6428571428571432</v>
      </c>
      <c r="K38" s="14">
        <v>10.602325358781027</v>
      </c>
      <c r="L38" s="2">
        <v>0.35867296946392424</v>
      </c>
      <c r="M38" s="2">
        <v>0.61231937188129859</v>
      </c>
      <c r="N38" s="2" t="str">
        <f>VLOOKUP(Table1[[#This Row],[Salesman ID]],Salesman!$A$1:$D$21,4,0)</f>
        <v>Neela Chaudry </v>
      </c>
      <c r="O38" s="2" t="str">
        <f>VLOOKUP(Table1[[#This Row],[SKU Code]],SKU!$A$1:$C$22,3,0)</f>
        <v>NYX Professional</v>
      </c>
      <c r="P38" s="2" t="str">
        <f>VLOOKUP(Table1[[#This Row],[Store ID]],Stores!$A$1:$F$51,4,0)</f>
        <v>BlueFire</v>
      </c>
      <c r="Q38" s="23">
        <f>INDEX(Period!$B$2:$B$37,MATCH(Table1[[#This Row],[Period ID]],Period!$C$2:$C$37,0))</f>
        <v>43344</v>
      </c>
      <c r="R38" s="2" t="str">
        <f>VLOOKUP(Table1[[#This Row],[City ID]],Region!$A$1:$E$26,2,0)</f>
        <v>Gangtok</v>
      </c>
      <c r="S38" s="2" t="str">
        <f>VLOOKUP(Table1[[#This Row],[City ID]],Region!$A$1:$E$26,3,0)</f>
        <v>Sikkim</v>
      </c>
      <c r="T38" s="10" t="str">
        <f>VLOOKUP(Table1[[#This Row],[City ID]],Region!$A$1:$E$26,4,0)</f>
        <v>Northern</v>
      </c>
      <c r="U38" s="38">
        <f>MAX(Table1[[#This Row],[Actual Sales]],0)</f>
        <v>128</v>
      </c>
      <c r="V38" s="14">
        <f>MAX(Table1[[#This Row],[Actual Visits]],0)</f>
        <v>5.6428571428571432</v>
      </c>
      <c r="W38" s="2" t="str">
        <f>VLOOKUP(Table1[[#This Row],[Period ID]],Period!$C$1:$E$37,2,0)</f>
        <v>Fall</v>
      </c>
      <c r="X38" s="2" t="str">
        <f>VLOOKUP(Table1[[#This Row],[Period ID]],Period!$C$1:$E$37,3,0)</f>
        <v>Pre Covid-19</v>
      </c>
    </row>
    <row r="39" spans="1:24" x14ac:dyDescent="0.3">
      <c r="A39" s="2">
        <v>38</v>
      </c>
      <c r="B39" s="2" t="s">
        <v>249</v>
      </c>
      <c r="C39" s="2" t="s">
        <v>99</v>
      </c>
      <c r="D39" s="2" t="s">
        <v>180</v>
      </c>
      <c r="E39" s="2" t="s">
        <v>142</v>
      </c>
      <c r="F39" s="2" t="s">
        <v>192</v>
      </c>
      <c r="G39" s="2" t="s">
        <v>322</v>
      </c>
      <c r="H39" s="12">
        <v>63</v>
      </c>
      <c r="I39" s="12">
        <v>84.36427916168337</v>
      </c>
      <c r="J39" s="14">
        <v>13.428571428571429</v>
      </c>
      <c r="K39" s="14">
        <v>15.539038671746106</v>
      </c>
      <c r="L39" s="2">
        <v>0.69429050816656601</v>
      </c>
      <c r="M39" s="2">
        <v>5.7071539291308815E-2</v>
      </c>
      <c r="N39" s="2" t="str">
        <f>VLOOKUP(Table1[[#This Row],[Salesman ID]],Salesman!$A$1:$D$21,4,0)</f>
        <v>Rebecca Jones</v>
      </c>
      <c r="O39" s="2" t="str">
        <f>VLOOKUP(Table1[[#This Row],[SKU Code]],SKU!$A$1:$C$22,3,0)</f>
        <v>NYX Professional</v>
      </c>
      <c r="P39" s="2" t="str">
        <f>VLOOKUP(Table1[[#This Row],[Store ID]],Stores!$A$1:$F$51,4,0)</f>
        <v>Nexus</v>
      </c>
      <c r="Q39" s="23">
        <f>INDEX(Period!$B$2:$B$37,MATCH(Table1[[#This Row],[Period ID]],Period!$C$2:$C$37,0))</f>
        <v>43101</v>
      </c>
      <c r="R39" s="2" t="str">
        <f>VLOOKUP(Table1[[#This Row],[City ID]],Region!$A$1:$E$26,2,0)</f>
        <v>Bhubaneswar</v>
      </c>
      <c r="S39" s="2" t="str">
        <f>VLOOKUP(Table1[[#This Row],[City ID]],Region!$A$1:$E$26,3,0)</f>
        <v>Odisha</v>
      </c>
      <c r="T39" s="10" t="str">
        <f>VLOOKUP(Table1[[#This Row],[City ID]],Region!$A$1:$E$26,4,0)</f>
        <v>Eastern</v>
      </c>
      <c r="U39" s="38">
        <f>MAX(Table1[[#This Row],[Actual Sales]],0)</f>
        <v>63</v>
      </c>
      <c r="V39" s="14">
        <f>MAX(Table1[[#This Row],[Actual Visits]],0)</f>
        <v>13.428571428571429</v>
      </c>
      <c r="W39" s="2" t="str">
        <f>VLOOKUP(Table1[[#This Row],[Period ID]],Period!$C$1:$E$37,2,0)</f>
        <v>Winter</v>
      </c>
      <c r="X39" s="2" t="str">
        <f>VLOOKUP(Table1[[#This Row],[Period ID]],Period!$C$1:$E$37,3,0)</f>
        <v>Pre Covid-19</v>
      </c>
    </row>
    <row r="40" spans="1:24" x14ac:dyDescent="0.3">
      <c r="A40" s="2">
        <v>39</v>
      </c>
      <c r="B40" s="2" t="s">
        <v>252</v>
      </c>
      <c r="C40" s="2" t="s">
        <v>88</v>
      </c>
      <c r="D40" s="2" t="s">
        <v>256</v>
      </c>
      <c r="E40" s="2" t="s">
        <v>143</v>
      </c>
      <c r="F40" s="2" t="s">
        <v>205</v>
      </c>
      <c r="G40" s="2" t="s">
        <v>323</v>
      </c>
      <c r="H40" s="12">
        <v>177</v>
      </c>
      <c r="I40" s="12">
        <v>320.70165939782009</v>
      </c>
      <c r="J40" s="14">
        <v>10.941176470588236</v>
      </c>
      <c r="K40" s="14">
        <v>18.622160393293409</v>
      </c>
      <c r="L40" s="2">
        <v>0.14092571067277526</v>
      </c>
      <c r="M40" s="2">
        <v>6.9329497208517665E-2</v>
      </c>
      <c r="N40" s="2" t="str">
        <f>VLOOKUP(Table1[[#This Row],[Salesman ID]],Salesman!$A$1:$D$21,4,0)</f>
        <v>Maya Malhotra </v>
      </c>
      <c r="O40" s="2" t="str">
        <f>VLOOKUP(Table1[[#This Row],[SKU Code]],SKU!$A$1:$C$22,3,0)</f>
        <v>NYX Professional</v>
      </c>
      <c r="P40" s="2" t="str">
        <f>VLOOKUP(Table1[[#This Row],[Store ID]],Stores!$A$1:$F$51,4,0)</f>
        <v>AllStar</v>
      </c>
      <c r="Q40" s="23">
        <f>INDEX(Period!$B$2:$B$37,MATCH(Table1[[#This Row],[Period ID]],Period!$C$2:$C$37,0))</f>
        <v>43497</v>
      </c>
      <c r="R40" s="2" t="str">
        <f>VLOOKUP(Table1[[#This Row],[City ID]],Region!$A$1:$E$26,2,0)</f>
        <v>Chandigarh</v>
      </c>
      <c r="S40" s="2" t="str">
        <f>VLOOKUP(Table1[[#This Row],[City ID]],Region!$A$1:$E$26,3,0)</f>
        <v>Haryana</v>
      </c>
      <c r="T40" s="10" t="str">
        <f>VLOOKUP(Table1[[#This Row],[City ID]],Region!$A$1:$E$26,4,0)</f>
        <v>Northern</v>
      </c>
      <c r="U40" s="38">
        <f>MAX(Table1[[#This Row],[Actual Sales]],0)</f>
        <v>177</v>
      </c>
      <c r="V40" s="14">
        <f>MAX(Table1[[#This Row],[Actual Visits]],0)</f>
        <v>10.941176470588236</v>
      </c>
      <c r="W40" s="2" t="str">
        <f>VLOOKUP(Table1[[#This Row],[Period ID]],Period!$C$1:$E$37,2,0)</f>
        <v>Winter</v>
      </c>
      <c r="X40" s="2" t="str">
        <f>VLOOKUP(Table1[[#This Row],[Period ID]],Period!$C$1:$E$37,3,0)</f>
        <v>Pre Covid-19</v>
      </c>
    </row>
    <row r="41" spans="1:24" x14ac:dyDescent="0.3">
      <c r="A41" s="2">
        <v>40</v>
      </c>
      <c r="B41" s="2" t="s">
        <v>79</v>
      </c>
      <c r="C41" s="2" t="s">
        <v>82</v>
      </c>
      <c r="D41" s="2" t="s">
        <v>257</v>
      </c>
      <c r="E41" s="2" t="s">
        <v>137</v>
      </c>
      <c r="F41" s="2" t="s">
        <v>199</v>
      </c>
      <c r="G41" s="2" t="s">
        <v>324</v>
      </c>
      <c r="H41" s="12">
        <v>-93</v>
      </c>
      <c r="I41" s="12">
        <v>181.17685280088403</v>
      </c>
      <c r="J41" s="14">
        <v>-5.7142857142857144</v>
      </c>
      <c r="K41" s="14">
        <v>9.6520934949877102</v>
      </c>
      <c r="L41" s="2">
        <v>0.5290788798082956</v>
      </c>
      <c r="M41" s="2">
        <v>0.60172712012568474</v>
      </c>
      <c r="N41" s="2" t="str">
        <f>VLOOKUP(Table1[[#This Row],[Salesman ID]],Salesman!$A$1:$D$21,4,0)</f>
        <v>Usha Chohan </v>
      </c>
      <c r="O41" s="2" t="str">
        <f>VLOOKUP(Table1[[#This Row],[SKU Code]],SKU!$A$1:$C$22,3,0)</f>
        <v>Maybelline</v>
      </c>
      <c r="P41" s="2" t="str">
        <f>VLOOKUP(Table1[[#This Row],[Store ID]],Stores!$A$1:$F$51,4,0)</f>
        <v>BlueFire</v>
      </c>
      <c r="Q41" s="23">
        <f>INDEX(Period!$B$2:$B$37,MATCH(Table1[[#This Row],[Period ID]],Period!$C$2:$C$37,0))</f>
        <v>43313</v>
      </c>
      <c r="R41" s="2" t="str">
        <f>VLOOKUP(Table1[[#This Row],[City ID]],Region!$A$1:$E$26,2,0)</f>
        <v>Itanagar</v>
      </c>
      <c r="S41" s="2" t="str">
        <f>VLOOKUP(Table1[[#This Row],[City ID]],Region!$A$1:$E$26,3,0)</f>
        <v>Arunachal Pradesh</v>
      </c>
      <c r="T41" s="10" t="str">
        <f>VLOOKUP(Table1[[#This Row],[City ID]],Region!$A$1:$E$26,4,0)</f>
        <v>Northern</v>
      </c>
      <c r="U41" s="38">
        <f>MAX(Table1[[#This Row],[Actual Sales]],0)</f>
        <v>0</v>
      </c>
      <c r="V41" s="14">
        <f>MAX(Table1[[#This Row],[Actual Visits]],0)</f>
        <v>0</v>
      </c>
      <c r="W41" s="2" t="str">
        <f>VLOOKUP(Table1[[#This Row],[Period ID]],Period!$C$1:$E$37,2,0)</f>
        <v>Summer</v>
      </c>
      <c r="X41" s="2" t="str">
        <f>VLOOKUP(Table1[[#This Row],[Period ID]],Period!$C$1:$E$37,3,0)</f>
        <v>Pre Covid-19</v>
      </c>
    </row>
    <row r="42" spans="1:24" x14ac:dyDescent="0.3">
      <c r="A42" s="2">
        <v>41</v>
      </c>
      <c r="B42" s="2" t="s">
        <v>73</v>
      </c>
      <c r="C42" s="2" t="s">
        <v>97</v>
      </c>
      <c r="D42" s="2" t="s">
        <v>183</v>
      </c>
      <c r="E42" s="2" t="s">
        <v>133</v>
      </c>
      <c r="F42" s="2" t="s">
        <v>215</v>
      </c>
      <c r="G42" s="2" t="s">
        <v>325</v>
      </c>
      <c r="H42" s="12">
        <v>199</v>
      </c>
      <c r="I42" s="12">
        <v>279.49492924487663</v>
      </c>
      <c r="J42" s="14">
        <v>4.9444444444444446</v>
      </c>
      <c r="K42" s="14">
        <v>7.6992989247510746</v>
      </c>
      <c r="L42" s="2">
        <v>1.0952542696648027E-2</v>
      </c>
      <c r="M42" s="2">
        <v>0.55056150286234828</v>
      </c>
      <c r="N42" s="2" t="str">
        <f>VLOOKUP(Table1[[#This Row],[Salesman ID]],Salesman!$A$1:$D$21,4,0)</f>
        <v>Veena Bath </v>
      </c>
      <c r="O42" s="2" t="str">
        <f>VLOOKUP(Table1[[#This Row],[SKU Code]],SKU!$A$1:$C$22,3,0)</f>
        <v>Maybelline</v>
      </c>
      <c r="P42" s="2" t="str">
        <f>VLOOKUP(Table1[[#This Row],[Store ID]],Stores!$A$1:$F$51,4,0)</f>
        <v>Fireside</v>
      </c>
      <c r="Q42" s="23">
        <f>INDEX(Period!$B$2:$B$37,MATCH(Table1[[#This Row],[Period ID]],Period!$C$2:$C$37,0))</f>
        <v>43800</v>
      </c>
      <c r="R42" s="2" t="str">
        <f>VLOOKUP(Table1[[#This Row],[City ID]],Region!$A$1:$E$26,2,0)</f>
        <v>Aizawl</v>
      </c>
      <c r="S42" s="2" t="str">
        <f>VLOOKUP(Table1[[#This Row],[City ID]],Region!$A$1:$E$26,3,0)</f>
        <v>Mizoram</v>
      </c>
      <c r="T42" s="10" t="str">
        <f>VLOOKUP(Table1[[#This Row],[City ID]],Region!$A$1:$E$26,4,0)</f>
        <v>Northern</v>
      </c>
      <c r="U42" s="38">
        <f>MAX(Table1[[#This Row],[Actual Sales]],0)</f>
        <v>199</v>
      </c>
      <c r="V42" s="14">
        <f>MAX(Table1[[#This Row],[Actual Visits]],0)</f>
        <v>4.9444444444444446</v>
      </c>
      <c r="W42" s="2" t="str">
        <f>VLOOKUP(Table1[[#This Row],[Period ID]],Period!$C$1:$E$37,2,0)</f>
        <v>Winter</v>
      </c>
      <c r="X42" s="2" t="str">
        <f>VLOOKUP(Table1[[#This Row],[Period ID]],Period!$C$1:$E$37,3,0)</f>
        <v>Pre Covid-19</v>
      </c>
    </row>
    <row r="43" spans="1:24" x14ac:dyDescent="0.3">
      <c r="A43" s="2">
        <v>42</v>
      </c>
      <c r="B43" s="2" t="s">
        <v>250</v>
      </c>
      <c r="C43" s="2" t="s">
        <v>93</v>
      </c>
      <c r="D43" s="2" t="s">
        <v>185</v>
      </c>
      <c r="E43" s="2" t="s">
        <v>107</v>
      </c>
      <c r="F43" s="2" t="s">
        <v>202</v>
      </c>
      <c r="G43" s="2" t="s">
        <v>326</v>
      </c>
      <c r="H43" s="12">
        <v>84</v>
      </c>
      <c r="I43" s="12">
        <v>121.89848261990882</v>
      </c>
      <c r="J43" s="14">
        <v>2.3529411764705883</v>
      </c>
      <c r="K43" s="14">
        <v>4.5436189612083373</v>
      </c>
      <c r="L43" s="2">
        <v>0.58856667991289491</v>
      </c>
      <c r="M43" s="2">
        <v>0.8532214253143906</v>
      </c>
      <c r="N43" s="2" t="str">
        <f>VLOOKUP(Table1[[#This Row],[Salesman ID]],Salesman!$A$1:$D$21,4,0)</f>
        <v>Manoj Aggarwal</v>
      </c>
      <c r="O43" s="2" t="str">
        <f>VLOOKUP(Table1[[#This Row],[SKU Code]],SKU!$A$1:$C$22,3,0)</f>
        <v>Maybelline</v>
      </c>
      <c r="P43" s="2" t="str">
        <f>VLOOKUP(Table1[[#This Row],[Store ID]],Stores!$A$1:$F$51,4,0)</f>
        <v>Nexus</v>
      </c>
      <c r="Q43" s="23">
        <f>INDEX(Period!$B$2:$B$37,MATCH(Table1[[#This Row],[Period ID]],Period!$C$2:$C$37,0))</f>
        <v>43405</v>
      </c>
      <c r="R43" s="2" t="str">
        <f>VLOOKUP(Table1[[#This Row],[City ID]],Region!$A$1:$E$26,2,0)</f>
        <v>Bhopal</v>
      </c>
      <c r="S43" s="2" t="str">
        <f>VLOOKUP(Table1[[#This Row],[City ID]],Region!$A$1:$E$26,3,0)</f>
        <v>Madhya Pradesh</v>
      </c>
      <c r="T43" s="10" t="str">
        <f>VLOOKUP(Table1[[#This Row],[City ID]],Region!$A$1:$E$26,4,0)</f>
        <v>Central</v>
      </c>
      <c r="U43" s="38">
        <f>MAX(Table1[[#This Row],[Actual Sales]],0)</f>
        <v>84</v>
      </c>
      <c r="V43" s="14">
        <f>MAX(Table1[[#This Row],[Actual Visits]],0)</f>
        <v>2.3529411764705883</v>
      </c>
      <c r="W43" s="2" t="str">
        <f>VLOOKUP(Table1[[#This Row],[Period ID]],Period!$C$1:$E$37,2,0)</f>
        <v>Fall</v>
      </c>
      <c r="X43" s="2" t="str">
        <f>VLOOKUP(Table1[[#This Row],[Period ID]],Period!$C$1:$E$37,3,0)</f>
        <v>Pre Covid-19</v>
      </c>
    </row>
    <row r="44" spans="1:24" x14ac:dyDescent="0.3">
      <c r="A44" s="2">
        <v>43</v>
      </c>
      <c r="B44" s="2" t="s">
        <v>69</v>
      </c>
      <c r="C44" s="2" t="s">
        <v>93</v>
      </c>
      <c r="D44" s="2" t="s">
        <v>254</v>
      </c>
      <c r="E44" s="2" t="s">
        <v>112</v>
      </c>
      <c r="F44" s="2" t="s">
        <v>201</v>
      </c>
      <c r="G44" s="2" t="s">
        <v>327</v>
      </c>
      <c r="H44" s="12">
        <v>7</v>
      </c>
      <c r="I44" s="12">
        <v>10.777590289599029</v>
      </c>
      <c r="J44" s="14">
        <v>6.35</v>
      </c>
      <c r="K44" s="14">
        <v>6.8453808281998541</v>
      </c>
      <c r="L44" s="2">
        <v>0.96032324014540171</v>
      </c>
      <c r="M44" s="2">
        <v>0.34823793276632409</v>
      </c>
      <c r="N44" s="2" t="str">
        <f>VLOOKUP(Table1[[#This Row],[Salesman ID]],Salesman!$A$1:$D$21,4,0)</f>
        <v>Samuel George</v>
      </c>
      <c r="O44" s="2" t="str">
        <f>VLOOKUP(Table1[[#This Row],[SKU Code]],SKU!$A$1:$C$22,3,0)</f>
        <v>Garnier</v>
      </c>
      <c r="P44" s="2" t="str">
        <f>VLOOKUP(Table1[[#This Row],[Store ID]],Stores!$A$1:$F$51,4,0)</f>
        <v>Fireside</v>
      </c>
      <c r="Q44" s="23">
        <f>INDEX(Period!$B$2:$B$37,MATCH(Table1[[#This Row],[Period ID]],Period!$C$2:$C$37,0))</f>
        <v>43374</v>
      </c>
      <c r="R44" s="2" t="str">
        <f>VLOOKUP(Table1[[#This Row],[City ID]],Region!$A$1:$E$26,2,0)</f>
        <v>Bhopal</v>
      </c>
      <c r="S44" s="2" t="str">
        <f>VLOOKUP(Table1[[#This Row],[City ID]],Region!$A$1:$E$26,3,0)</f>
        <v>Madhya Pradesh</v>
      </c>
      <c r="T44" s="10" t="str">
        <f>VLOOKUP(Table1[[#This Row],[City ID]],Region!$A$1:$E$26,4,0)</f>
        <v>Central</v>
      </c>
      <c r="U44" s="38">
        <f>MAX(Table1[[#This Row],[Actual Sales]],0)</f>
        <v>7</v>
      </c>
      <c r="V44" s="14">
        <f>MAX(Table1[[#This Row],[Actual Visits]],0)</f>
        <v>6.35</v>
      </c>
      <c r="W44" s="2" t="str">
        <f>VLOOKUP(Table1[[#This Row],[Period ID]],Period!$C$1:$E$37,2,0)</f>
        <v>Fall</v>
      </c>
      <c r="X44" s="2" t="str">
        <f>VLOOKUP(Table1[[#This Row],[Period ID]],Period!$C$1:$E$37,3,0)</f>
        <v>Pre Covid-19</v>
      </c>
    </row>
    <row r="45" spans="1:24" x14ac:dyDescent="0.3">
      <c r="A45" s="2">
        <v>44</v>
      </c>
      <c r="B45" s="2" t="s">
        <v>80</v>
      </c>
      <c r="C45" s="2" t="s">
        <v>95</v>
      </c>
      <c r="D45" s="2" t="s">
        <v>184</v>
      </c>
      <c r="E45" s="2" t="s">
        <v>115</v>
      </c>
      <c r="F45" s="2" t="s">
        <v>226</v>
      </c>
      <c r="G45" s="2" t="s">
        <v>328</v>
      </c>
      <c r="H45" s="12">
        <v>135</v>
      </c>
      <c r="I45" s="12">
        <v>159.55139447016842</v>
      </c>
      <c r="J45" s="14">
        <v>0.4</v>
      </c>
      <c r="K45" s="14">
        <v>0.43387137929779662</v>
      </c>
      <c r="L45" s="2">
        <v>0.33793093259294638</v>
      </c>
      <c r="M45" s="2">
        <v>0.97326069058675013</v>
      </c>
      <c r="N45" s="2" t="str">
        <f>VLOOKUP(Table1[[#This Row],[Salesman ID]],Salesman!$A$1:$D$21,4,0)</f>
        <v>Shweta Kalla </v>
      </c>
      <c r="O45" s="2" t="str">
        <f>VLOOKUP(Table1[[#This Row],[SKU Code]],SKU!$A$1:$C$22,3,0)</f>
        <v>NYX Professional</v>
      </c>
      <c r="P45" s="2" t="str">
        <f>VLOOKUP(Table1[[#This Row],[Store ID]],Stores!$A$1:$F$51,4,0)</f>
        <v>AllStar</v>
      </c>
      <c r="Q45" s="23">
        <f>INDEX(Period!$B$2:$B$37,MATCH(Table1[[#This Row],[Period ID]],Period!$C$2:$C$37,0))</f>
        <v>44136</v>
      </c>
      <c r="R45" s="2" t="str">
        <f>VLOOKUP(Table1[[#This Row],[City ID]],Region!$A$1:$E$26,2,0)</f>
        <v>Imphal</v>
      </c>
      <c r="S45" s="2" t="str">
        <f>VLOOKUP(Table1[[#This Row],[City ID]],Region!$A$1:$E$26,3,0)</f>
        <v>Manipur</v>
      </c>
      <c r="T45" s="10" t="str">
        <f>VLOOKUP(Table1[[#This Row],[City ID]],Region!$A$1:$E$26,4,0)</f>
        <v>Northern</v>
      </c>
      <c r="U45" s="38">
        <f>MAX(Table1[[#This Row],[Actual Sales]],0)</f>
        <v>135</v>
      </c>
      <c r="V45" s="14">
        <f>MAX(Table1[[#This Row],[Actual Visits]],0)</f>
        <v>0.4</v>
      </c>
      <c r="W45" s="2" t="str">
        <f>VLOOKUP(Table1[[#This Row],[Period ID]],Period!$C$1:$E$37,2,0)</f>
        <v>Fall</v>
      </c>
      <c r="X45" s="2" t="str">
        <f>VLOOKUP(Table1[[#This Row],[Period ID]],Period!$C$1:$E$37,3,0)</f>
        <v>Post Covid-19</v>
      </c>
    </row>
    <row r="46" spans="1:24" x14ac:dyDescent="0.3">
      <c r="A46" s="2">
        <v>45</v>
      </c>
      <c r="B46" s="2" t="s">
        <v>251</v>
      </c>
      <c r="C46" s="2" t="s">
        <v>103</v>
      </c>
      <c r="D46" s="2" t="s">
        <v>189</v>
      </c>
      <c r="E46" s="2" t="s">
        <v>130</v>
      </c>
      <c r="F46" s="2" t="s">
        <v>213</v>
      </c>
      <c r="G46" s="2" t="s">
        <v>329</v>
      </c>
      <c r="H46" s="12">
        <v>151</v>
      </c>
      <c r="I46" s="12">
        <v>254.23108215381143</v>
      </c>
      <c r="J46" s="14">
        <v>16.25</v>
      </c>
      <c r="K46" s="14">
        <v>29.994931181880208</v>
      </c>
      <c r="L46" s="2">
        <v>0.26935452290159212</v>
      </c>
      <c r="M46" s="2">
        <v>2.3709382371976284E-2</v>
      </c>
      <c r="N46" s="2" t="str">
        <f>VLOOKUP(Table1[[#This Row],[Salesman ID]],Salesman!$A$1:$D$21,4,0)</f>
        <v>Jawahar Sawant</v>
      </c>
      <c r="O46" s="2" t="str">
        <f>VLOOKUP(Table1[[#This Row],[SKU Code]],SKU!$A$1:$C$22,3,0)</f>
        <v>Garnier</v>
      </c>
      <c r="P46" s="2" t="str">
        <f>VLOOKUP(Table1[[#This Row],[Store ID]],Stores!$A$1:$F$51,4,0)</f>
        <v>BlueFire</v>
      </c>
      <c r="Q46" s="23">
        <f>INDEX(Period!$B$2:$B$37,MATCH(Table1[[#This Row],[Period ID]],Period!$C$2:$C$37,0))</f>
        <v>43739</v>
      </c>
      <c r="R46" s="2" t="str">
        <f>VLOOKUP(Table1[[#This Row],[City ID]],Region!$A$1:$E$26,2,0)</f>
        <v>Chennai</v>
      </c>
      <c r="S46" s="2" t="str">
        <f>VLOOKUP(Table1[[#This Row],[City ID]],Region!$A$1:$E$26,3,0)</f>
        <v>Tamil Nadu</v>
      </c>
      <c r="T46" s="10" t="str">
        <f>VLOOKUP(Table1[[#This Row],[City ID]],Region!$A$1:$E$26,4,0)</f>
        <v>Southern</v>
      </c>
      <c r="U46" s="38">
        <f>MAX(Table1[[#This Row],[Actual Sales]],0)</f>
        <v>151</v>
      </c>
      <c r="V46" s="14">
        <f>MAX(Table1[[#This Row],[Actual Visits]],0)</f>
        <v>16.25</v>
      </c>
      <c r="W46" s="2" t="str">
        <f>VLOOKUP(Table1[[#This Row],[Period ID]],Period!$C$1:$E$37,2,0)</f>
        <v>Fall</v>
      </c>
      <c r="X46" s="2" t="str">
        <f>VLOOKUP(Table1[[#This Row],[Period ID]],Period!$C$1:$E$37,3,0)</f>
        <v>Pre Covid-19</v>
      </c>
    </row>
    <row r="47" spans="1:24" x14ac:dyDescent="0.3">
      <c r="A47" s="2">
        <v>46</v>
      </c>
      <c r="B47" s="2" t="s">
        <v>79</v>
      </c>
      <c r="C47" s="2" t="s">
        <v>81</v>
      </c>
      <c r="D47" s="2" t="s">
        <v>181</v>
      </c>
      <c r="E47" s="2" t="s">
        <v>128</v>
      </c>
      <c r="F47" s="2" t="s">
        <v>227</v>
      </c>
      <c r="G47" s="2" t="s">
        <v>330</v>
      </c>
      <c r="H47" s="12">
        <v>178</v>
      </c>
      <c r="I47" s="12">
        <v>236.87255416244886</v>
      </c>
      <c r="J47" s="14">
        <v>7.9090909090909092</v>
      </c>
      <c r="K47" s="14">
        <v>10.764843741818821</v>
      </c>
      <c r="L47" s="2">
        <v>0.13628829716498936</v>
      </c>
      <c r="M47" s="2">
        <v>0.56736227266374006</v>
      </c>
      <c r="N47" s="2" t="str">
        <f>VLOOKUP(Table1[[#This Row],[Salesman ID]],Salesman!$A$1:$D$21,4,0)</f>
        <v>Usha Chohan </v>
      </c>
      <c r="O47" s="2" t="str">
        <f>VLOOKUP(Table1[[#This Row],[SKU Code]],SKU!$A$1:$C$22,3,0)</f>
        <v>Garnier</v>
      </c>
      <c r="P47" s="2" t="str">
        <f>VLOOKUP(Table1[[#This Row],[Store ID]],Stores!$A$1:$F$51,4,0)</f>
        <v>Nexus</v>
      </c>
      <c r="Q47" s="23">
        <f>INDEX(Period!$B$2:$B$37,MATCH(Table1[[#This Row],[Period ID]],Period!$C$2:$C$37,0))</f>
        <v>44166</v>
      </c>
      <c r="R47" s="2" t="str">
        <f>VLOOKUP(Table1[[#This Row],[City ID]],Region!$A$1:$E$26,2,0)</f>
        <v>Amaravati</v>
      </c>
      <c r="S47" s="2" t="str">
        <f>VLOOKUP(Table1[[#This Row],[City ID]],Region!$A$1:$E$26,3,0)</f>
        <v>Andhra Pradesh</v>
      </c>
      <c r="T47" s="10" t="str">
        <f>VLOOKUP(Table1[[#This Row],[City ID]],Region!$A$1:$E$26,4,0)</f>
        <v>Southern</v>
      </c>
      <c r="U47" s="38">
        <f>MAX(Table1[[#This Row],[Actual Sales]],0)</f>
        <v>178</v>
      </c>
      <c r="V47" s="14">
        <f>MAX(Table1[[#This Row],[Actual Visits]],0)</f>
        <v>7.9090909090909092</v>
      </c>
      <c r="W47" s="2" t="str">
        <f>VLOOKUP(Table1[[#This Row],[Period ID]],Period!$C$1:$E$37,2,0)</f>
        <v>Winter</v>
      </c>
      <c r="X47" s="2" t="str">
        <f>VLOOKUP(Table1[[#This Row],[Period ID]],Period!$C$1:$E$37,3,0)</f>
        <v>Post Covid-19</v>
      </c>
    </row>
    <row r="48" spans="1:24" x14ac:dyDescent="0.3">
      <c r="A48" s="2">
        <v>47</v>
      </c>
      <c r="B48" s="2" t="s">
        <v>251</v>
      </c>
      <c r="C48" s="2" t="s">
        <v>96</v>
      </c>
      <c r="D48" s="2" t="s">
        <v>189</v>
      </c>
      <c r="E48" s="2" t="s">
        <v>130</v>
      </c>
      <c r="F48" s="2" t="s">
        <v>218</v>
      </c>
      <c r="G48" s="2" t="s">
        <v>331</v>
      </c>
      <c r="H48" s="12">
        <v>43</v>
      </c>
      <c r="I48" s="12">
        <v>55.102317839355585</v>
      </c>
      <c r="J48" s="14">
        <v>5.45</v>
      </c>
      <c r="K48" s="14">
        <v>9.6301760384099246</v>
      </c>
      <c r="L48" s="2">
        <v>0.81043821093743484</v>
      </c>
      <c r="M48" s="2">
        <v>0.44763701722345817</v>
      </c>
      <c r="N48" s="2" t="str">
        <f>VLOOKUP(Table1[[#This Row],[Salesman ID]],Salesman!$A$1:$D$21,4,0)</f>
        <v>Jawahar Sawant</v>
      </c>
      <c r="O48" s="2" t="str">
        <f>VLOOKUP(Table1[[#This Row],[SKU Code]],SKU!$A$1:$C$22,3,0)</f>
        <v>Garnier</v>
      </c>
      <c r="P48" s="2" t="str">
        <f>VLOOKUP(Table1[[#This Row],[Store ID]],Stores!$A$1:$F$51,4,0)</f>
        <v>BlueFire</v>
      </c>
      <c r="Q48" s="23">
        <f>INDEX(Period!$B$2:$B$37,MATCH(Table1[[#This Row],[Period ID]],Period!$C$2:$C$37,0))</f>
        <v>43891</v>
      </c>
      <c r="R48" s="2" t="str">
        <f>VLOOKUP(Table1[[#This Row],[City ID]],Region!$A$1:$E$26,2,0)</f>
        <v>Shillong</v>
      </c>
      <c r="S48" s="2" t="str">
        <f>VLOOKUP(Table1[[#This Row],[City ID]],Region!$A$1:$E$26,3,0)</f>
        <v>Meghalaya</v>
      </c>
      <c r="T48" s="10" t="str">
        <f>VLOOKUP(Table1[[#This Row],[City ID]],Region!$A$1:$E$26,4,0)</f>
        <v>Northern</v>
      </c>
      <c r="U48" s="38">
        <f>MAX(Table1[[#This Row],[Actual Sales]],0)</f>
        <v>43</v>
      </c>
      <c r="V48" s="14">
        <f>MAX(Table1[[#This Row],[Actual Visits]],0)</f>
        <v>5.45</v>
      </c>
      <c r="W48" s="2" t="str">
        <f>VLOOKUP(Table1[[#This Row],[Period ID]],Period!$C$1:$E$37,2,0)</f>
        <v>Spring</v>
      </c>
      <c r="X48" s="2" t="str">
        <f>VLOOKUP(Table1[[#This Row],[Period ID]],Period!$C$1:$E$37,3,0)</f>
        <v>Post Covid-19</v>
      </c>
    </row>
    <row r="49" spans="1:24" x14ac:dyDescent="0.3">
      <c r="A49" s="2">
        <v>48</v>
      </c>
      <c r="B49" s="2" t="s">
        <v>249</v>
      </c>
      <c r="C49" s="2" t="s">
        <v>87</v>
      </c>
      <c r="D49" s="2" t="s">
        <v>258</v>
      </c>
      <c r="E49" s="2" t="s">
        <v>106</v>
      </c>
      <c r="F49" s="2" t="s">
        <v>219</v>
      </c>
      <c r="G49" s="2" t="s">
        <v>332</v>
      </c>
      <c r="H49" s="12">
        <v>126</v>
      </c>
      <c r="I49" s="12">
        <v>244.93557481435278</v>
      </c>
      <c r="J49" s="14">
        <v>10.3</v>
      </c>
      <c r="K49" s="14">
        <v>20.385980651801965</v>
      </c>
      <c r="L49" s="2">
        <v>0.36759177054515679</v>
      </c>
      <c r="M49" s="2">
        <v>0.49842996817008711</v>
      </c>
      <c r="N49" s="2" t="str">
        <f>VLOOKUP(Table1[[#This Row],[Salesman ID]],Salesman!$A$1:$D$21,4,0)</f>
        <v>Rebecca Jones</v>
      </c>
      <c r="O49" s="2" t="str">
        <f>VLOOKUP(Table1[[#This Row],[SKU Code]],SKU!$A$1:$C$22,3,0)</f>
        <v>Garnier</v>
      </c>
      <c r="P49" s="2" t="str">
        <f>VLOOKUP(Table1[[#This Row],[Store ID]],Stores!$A$1:$F$51,4,0)</f>
        <v>OurTown</v>
      </c>
      <c r="Q49" s="23">
        <f>INDEX(Period!$B$2:$B$37,MATCH(Table1[[#This Row],[Period ID]],Period!$C$2:$C$37,0))</f>
        <v>43922</v>
      </c>
      <c r="R49" s="2" t="str">
        <f>VLOOKUP(Table1[[#This Row],[City ID]],Region!$A$1:$E$26,2,0)</f>
        <v>Gandhinagar</v>
      </c>
      <c r="S49" s="2" t="str">
        <f>VLOOKUP(Table1[[#This Row],[City ID]],Region!$A$1:$E$26,3,0)</f>
        <v>Gujarat</v>
      </c>
      <c r="T49" s="10" t="str">
        <f>VLOOKUP(Table1[[#This Row],[City ID]],Region!$A$1:$E$26,4,0)</f>
        <v>Western</v>
      </c>
      <c r="U49" s="38">
        <f>MAX(Table1[[#This Row],[Actual Sales]],0)</f>
        <v>126</v>
      </c>
      <c r="V49" s="14">
        <f>MAX(Table1[[#This Row],[Actual Visits]],0)</f>
        <v>10.3</v>
      </c>
      <c r="W49" s="2" t="str">
        <f>VLOOKUP(Table1[[#This Row],[Period ID]],Period!$C$1:$E$37,2,0)</f>
        <v>Spring</v>
      </c>
      <c r="X49" s="2" t="str">
        <f>VLOOKUP(Table1[[#This Row],[Period ID]],Period!$C$1:$E$37,3,0)</f>
        <v>Post Covid-19</v>
      </c>
    </row>
    <row r="50" spans="1:24" x14ac:dyDescent="0.3">
      <c r="A50" s="2">
        <v>49</v>
      </c>
      <c r="B50" s="2" t="s">
        <v>250</v>
      </c>
      <c r="C50" s="2" t="s">
        <v>96</v>
      </c>
      <c r="D50" s="2" t="s">
        <v>254</v>
      </c>
      <c r="E50" s="2" t="s">
        <v>151</v>
      </c>
      <c r="F50" s="2" t="s">
        <v>227</v>
      </c>
      <c r="G50" s="2" t="s">
        <v>333</v>
      </c>
      <c r="H50" s="12">
        <v>143</v>
      </c>
      <c r="I50" s="12">
        <v>229.35693276132437</v>
      </c>
      <c r="J50" s="14">
        <v>1.2777777777777777</v>
      </c>
      <c r="K50" s="14">
        <v>2.4574830000465653</v>
      </c>
      <c r="L50" s="2">
        <v>0.29304755960861339</v>
      </c>
      <c r="M50" s="2">
        <v>0.92204664764012778</v>
      </c>
      <c r="N50" s="2" t="str">
        <f>VLOOKUP(Table1[[#This Row],[Salesman ID]],Salesman!$A$1:$D$21,4,0)</f>
        <v>Manoj Aggarwal</v>
      </c>
      <c r="O50" s="2" t="str">
        <f>VLOOKUP(Table1[[#This Row],[SKU Code]],SKU!$A$1:$C$22,3,0)</f>
        <v>Garnier</v>
      </c>
      <c r="P50" s="2" t="str">
        <f>VLOOKUP(Table1[[#This Row],[Store ID]],Stores!$A$1:$F$51,4,0)</f>
        <v>BlueFire</v>
      </c>
      <c r="Q50" s="23">
        <f>INDEX(Period!$B$2:$B$37,MATCH(Table1[[#This Row],[Period ID]],Period!$C$2:$C$37,0))</f>
        <v>44166</v>
      </c>
      <c r="R50" s="2" t="str">
        <f>VLOOKUP(Table1[[#This Row],[City ID]],Region!$A$1:$E$26,2,0)</f>
        <v>Shillong</v>
      </c>
      <c r="S50" s="2" t="str">
        <f>VLOOKUP(Table1[[#This Row],[City ID]],Region!$A$1:$E$26,3,0)</f>
        <v>Meghalaya</v>
      </c>
      <c r="T50" s="10" t="str">
        <f>VLOOKUP(Table1[[#This Row],[City ID]],Region!$A$1:$E$26,4,0)</f>
        <v>Northern</v>
      </c>
      <c r="U50" s="38">
        <f>MAX(Table1[[#This Row],[Actual Sales]],0)</f>
        <v>143</v>
      </c>
      <c r="V50" s="14">
        <f>MAX(Table1[[#This Row],[Actual Visits]],0)</f>
        <v>1.2777777777777777</v>
      </c>
      <c r="W50" s="2" t="str">
        <f>VLOOKUP(Table1[[#This Row],[Period ID]],Period!$C$1:$E$37,2,0)</f>
        <v>Winter</v>
      </c>
      <c r="X50" s="2" t="str">
        <f>VLOOKUP(Table1[[#This Row],[Period ID]],Period!$C$1:$E$37,3,0)</f>
        <v>Post Covid-19</v>
      </c>
    </row>
    <row r="51" spans="1:24" x14ac:dyDescent="0.3">
      <c r="A51" s="2">
        <v>50</v>
      </c>
      <c r="B51" s="2" t="s">
        <v>72</v>
      </c>
      <c r="C51" s="2" t="s">
        <v>90</v>
      </c>
      <c r="D51" s="2" t="s">
        <v>256</v>
      </c>
      <c r="E51" s="2" t="s">
        <v>146</v>
      </c>
      <c r="F51" s="2" t="s">
        <v>204</v>
      </c>
      <c r="G51" s="2" t="s">
        <v>334</v>
      </c>
      <c r="H51" s="12">
        <v>-190</v>
      </c>
      <c r="I51" s="12">
        <v>295.73873191669696</v>
      </c>
      <c r="J51" s="14">
        <v>-8.6111111111111107</v>
      </c>
      <c r="K51" s="14">
        <v>14.793353515935095</v>
      </c>
      <c r="L51" s="2">
        <v>6.6300059634656794E-2</v>
      </c>
      <c r="M51" s="2">
        <v>0.23913301860743297</v>
      </c>
      <c r="N51" s="2" t="str">
        <f>VLOOKUP(Table1[[#This Row],[Salesman ID]],Salesman!$A$1:$D$21,4,0)</f>
        <v>Somnath Chanda</v>
      </c>
      <c r="O51" s="2" t="str">
        <f>VLOOKUP(Table1[[#This Row],[SKU Code]],SKU!$A$1:$C$22,3,0)</f>
        <v>NYX Professional</v>
      </c>
      <c r="P51" s="2" t="str">
        <f>VLOOKUP(Table1[[#This Row],[Store ID]],Stores!$A$1:$F$51,4,0)</f>
        <v>AllAround</v>
      </c>
      <c r="Q51" s="23">
        <f>INDEX(Period!$B$2:$B$37,MATCH(Table1[[#This Row],[Period ID]],Period!$C$2:$C$37,0))</f>
        <v>43466</v>
      </c>
      <c r="R51" s="2" t="str">
        <f>VLOOKUP(Table1[[#This Row],[City ID]],Region!$A$1:$E$26,2,0)</f>
        <v>Ranchi</v>
      </c>
      <c r="S51" s="2" t="str">
        <f>VLOOKUP(Table1[[#This Row],[City ID]],Region!$A$1:$E$26,3,0)</f>
        <v>Jharkhand</v>
      </c>
      <c r="T51" s="10" t="str">
        <f>VLOOKUP(Table1[[#This Row],[City ID]],Region!$A$1:$E$26,4,0)</f>
        <v>Eastern</v>
      </c>
      <c r="U51" s="38">
        <f>MAX(Table1[[#This Row],[Actual Sales]],0)</f>
        <v>0</v>
      </c>
      <c r="V51" s="14">
        <f>MAX(Table1[[#This Row],[Actual Visits]],0)</f>
        <v>0</v>
      </c>
      <c r="W51" s="2" t="str">
        <f>VLOOKUP(Table1[[#This Row],[Period ID]],Period!$C$1:$E$37,2,0)</f>
        <v>Winter</v>
      </c>
      <c r="X51" s="2" t="str">
        <f>VLOOKUP(Table1[[#This Row],[Period ID]],Period!$C$1:$E$37,3,0)</f>
        <v>Pre Covid-19</v>
      </c>
    </row>
    <row r="52" spans="1:24" x14ac:dyDescent="0.3">
      <c r="A52" s="2">
        <v>51</v>
      </c>
      <c r="B52" s="2" t="s">
        <v>69</v>
      </c>
      <c r="C52" s="2" t="s">
        <v>84</v>
      </c>
      <c r="D52" s="2" t="s">
        <v>262</v>
      </c>
      <c r="E52" s="2" t="s">
        <v>120</v>
      </c>
      <c r="F52" s="2" t="s">
        <v>220</v>
      </c>
      <c r="G52" s="2" t="s">
        <v>335</v>
      </c>
      <c r="H52" s="12">
        <v>66</v>
      </c>
      <c r="I52" s="12">
        <v>92.102119950251335</v>
      </c>
      <c r="J52" s="14">
        <v>2.9411764705882355</v>
      </c>
      <c r="K52" s="14">
        <v>3.6971827675459803</v>
      </c>
      <c r="L52" s="2">
        <v>0.68731411067738035</v>
      </c>
      <c r="M52" s="2">
        <v>0.80628402077141259</v>
      </c>
      <c r="N52" s="2" t="str">
        <f>VLOOKUP(Table1[[#This Row],[Salesman ID]],Salesman!$A$1:$D$21,4,0)</f>
        <v>Samuel George</v>
      </c>
      <c r="O52" s="2" t="str">
        <f>VLOOKUP(Table1[[#This Row],[SKU Code]],SKU!$A$1:$C$22,3,0)</f>
        <v>Maybelline</v>
      </c>
      <c r="P52" s="2" t="str">
        <f>VLOOKUP(Table1[[#This Row],[Store ID]],Stores!$A$1:$F$51,4,0)</f>
        <v>OurTown</v>
      </c>
      <c r="Q52" s="23">
        <f>INDEX(Period!$B$2:$B$37,MATCH(Table1[[#This Row],[Period ID]],Period!$C$2:$C$37,0))</f>
        <v>43952</v>
      </c>
      <c r="R52" s="2" t="str">
        <f>VLOOKUP(Table1[[#This Row],[City ID]],Region!$A$1:$E$26,2,0)</f>
        <v>Patna</v>
      </c>
      <c r="S52" s="2" t="str">
        <f>VLOOKUP(Table1[[#This Row],[City ID]],Region!$A$1:$E$26,3,0)</f>
        <v>Bihar</v>
      </c>
      <c r="T52" s="10" t="str">
        <f>VLOOKUP(Table1[[#This Row],[City ID]],Region!$A$1:$E$26,4,0)</f>
        <v>Eastern</v>
      </c>
      <c r="U52" s="38">
        <f>MAX(Table1[[#This Row],[Actual Sales]],0)</f>
        <v>66</v>
      </c>
      <c r="V52" s="14">
        <f>MAX(Table1[[#This Row],[Actual Visits]],0)</f>
        <v>2.9411764705882355</v>
      </c>
      <c r="W52" s="2" t="str">
        <f>VLOOKUP(Table1[[#This Row],[Period ID]],Period!$C$1:$E$37,2,0)</f>
        <v>Spring</v>
      </c>
      <c r="X52" s="2" t="str">
        <f>VLOOKUP(Table1[[#This Row],[Period ID]],Period!$C$1:$E$37,3,0)</f>
        <v>Post Covid-19</v>
      </c>
    </row>
    <row r="53" spans="1:24" x14ac:dyDescent="0.3">
      <c r="A53" s="2">
        <v>52</v>
      </c>
      <c r="B53" s="2" t="s">
        <v>253</v>
      </c>
      <c r="C53" s="2" t="s">
        <v>100</v>
      </c>
      <c r="D53" s="2" t="s">
        <v>185</v>
      </c>
      <c r="E53" s="2" t="s">
        <v>142</v>
      </c>
      <c r="F53" s="2" t="s">
        <v>217</v>
      </c>
      <c r="G53" s="2" t="s">
        <v>336</v>
      </c>
      <c r="H53" s="12">
        <v>5</v>
      </c>
      <c r="I53" s="12">
        <v>7.3019416357361457</v>
      </c>
      <c r="J53" s="14">
        <v>14.214285714285714</v>
      </c>
      <c r="K53" s="14">
        <v>23.620395518411406</v>
      </c>
      <c r="L53" s="2">
        <v>0.98438231496274575</v>
      </c>
      <c r="M53" s="2">
        <v>1.8030232297495674E-3</v>
      </c>
      <c r="N53" s="2" t="str">
        <f>VLOOKUP(Table1[[#This Row],[Salesman ID]],Salesman!$A$1:$D$21,4,0)</f>
        <v>Nancy Mohan</v>
      </c>
      <c r="O53" s="2" t="str">
        <f>VLOOKUP(Table1[[#This Row],[SKU Code]],SKU!$A$1:$C$22,3,0)</f>
        <v>Maybelline</v>
      </c>
      <c r="P53" s="2" t="str">
        <f>VLOOKUP(Table1[[#This Row],[Store ID]],Stores!$A$1:$F$51,4,0)</f>
        <v>Nexus</v>
      </c>
      <c r="Q53" s="23">
        <f>INDEX(Period!$B$2:$B$37,MATCH(Table1[[#This Row],[Period ID]],Period!$C$2:$C$37,0))</f>
        <v>43862</v>
      </c>
      <c r="R53" s="2" t="str">
        <f>VLOOKUP(Table1[[#This Row],[City ID]],Region!$A$1:$E$26,2,0)</f>
        <v>Chandigarh</v>
      </c>
      <c r="S53" s="2" t="str">
        <f>VLOOKUP(Table1[[#This Row],[City ID]],Region!$A$1:$E$26,3,0)</f>
        <v>Punjab</v>
      </c>
      <c r="T53" s="10" t="str">
        <f>VLOOKUP(Table1[[#This Row],[City ID]],Region!$A$1:$E$26,4,0)</f>
        <v>Northern</v>
      </c>
      <c r="U53" s="38">
        <f>MAX(Table1[[#This Row],[Actual Sales]],0)</f>
        <v>5</v>
      </c>
      <c r="V53" s="14">
        <f>MAX(Table1[[#This Row],[Actual Visits]],0)</f>
        <v>14.214285714285714</v>
      </c>
      <c r="W53" s="2" t="str">
        <f>VLOOKUP(Table1[[#This Row],[Period ID]],Period!$C$1:$E$37,2,0)</f>
        <v>Winter</v>
      </c>
      <c r="X53" s="2" t="str">
        <f>VLOOKUP(Table1[[#This Row],[Period ID]],Period!$C$1:$E$37,3,0)</f>
        <v>Pre Covid-19</v>
      </c>
    </row>
    <row r="54" spans="1:24" x14ac:dyDescent="0.3">
      <c r="A54" s="2">
        <v>53</v>
      </c>
      <c r="B54" s="2" t="s">
        <v>77</v>
      </c>
      <c r="C54" s="2" t="s">
        <v>94</v>
      </c>
      <c r="D54" s="2" t="s">
        <v>180</v>
      </c>
      <c r="E54" s="2" t="s">
        <v>114</v>
      </c>
      <c r="F54" s="2" t="s">
        <v>198</v>
      </c>
      <c r="G54" s="2" t="s">
        <v>337</v>
      </c>
      <c r="H54" s="12">
        <v>164</v>
      </c>
      <c r="I54" s="12">
        <v>274.97624920159006</v>
      </c>
      <c r="J54" s="14">
        <v>4</v>
      </c>
      <c r="K54" s="14">
        <v>6.6137662152788472</v>
      </c>
      <c r="L54" s="2">
        <v>0.1977957154192922</v>
      </c>
      <c r="M54" s="2">
        <v>0.70880332852369132</v>
      </c>
      <c r="N54" s="2" t="str">
        <f>VLOOKUP(Table1[[#This Row],[Salesman ID]],Salesman!$A$1:$D$21,4,0)</f>
        <v>Vijay Dev</v>
      </c>
      <c r="O54" s="2" t="str">
        <f>VLOOKUP(Table1[[#This Row],[SKU Code]],SKU!$A$1:$C$22,3,0)</f>
        <v>NYX Professional</v>
      </c>
      <c r="P54" s="2" t="str">
        <f>VLOOKUP(Table1[[#This Row],[Store ID]],Stores!$A$1:$F$51,4,0)</f>
        <v>Nexus</v>
      </c>
      <c r="Q54" s="23">
        <f>INDEX(Period!$B$2:$B$37,MATCH(Table1[[#This Row],[Period ID]],Period!$C$2:$C$37,0))</f>
        <v>43282</v>
      </c>
      <c r="R54" s="2" t="str">
        <f>VLOOKUP(Table1[[#This Row],[City ID]],Region!$A$1:$E$26,2,0)</f>
        <v>Mumbai</v>
      </c>
      <c r="S54" s="2" t="str">
        <f>VLOOKUP(Table1[[#This Row],[City ID]],Region!$A$1:$E$26,3,0)</f>
        <v>Maharashtra</v>
      </c>
      <c r="T54" s="10" t="str">
        <f>VLOOKUP(Table1[[#This Row],[City ID]],Region!$A$1:$E$26,4,0)</f>
        <v>Western</v>
      </c>
      <c r="U54" s="38">
        <f>MAX(Table1[[#This Row],[Actual Sales]],0)</f>
        <v>164</v>
      </c>
      <c r="V54" s="14">
        <f>MAX(Table1[[#This Row],[Actual Visits]],0)</f>
        <v>4</v>
      </c>
      <c r="W54" s="2" t="str">
        <f>VLOOKUP(Table1[[#This Row],[Period ID]],Period!$C$1:$E$37,2,0)</f>
        <v>Summer</v>
      </c>
      <c r="X54" s="2" t="str">
        <f>VLOOKUP(Table1[[#This Row],[Period ID]],Period!$C$1:$E$37,3,0)</f>
        <v>Pre Covid-19</v>
      </c>
    </row>
    <row r="55" spans="1:24" x14ac:dyDescent="0.3">
      <c r="A55" s="2">
        <v>54</v>
      </c>
      <c r="B55" s="2" t="s">
        <v>73</v>
      </c>
      <c r="C55" s="2" t="s">
        <v>92</v>
      </c>
      <c r="D55" s="2" t="s">
        <v>185</v>
      </c>
      <c r="E55" s="2" t="s">
        <v>115</v>
      </c>
      <c r="F55" s="2" t="s">
        <v>213</v>
      </c>
      <c r="G55" s="2" t="s">
        <v>338</v>
      </c>
      <c r="H55" s="12">
        <v>16</v>
      </c>
      <c r="I55" s="12">
        <v>31.959333535908712</v>
      </c>
      <c r="J55" s="14">
        <v>6.7222222222222223</v>
      </c>
      <c r="K55" s="14">
        <v>10.912224590518711</v>
      </c>
      <c r="L55" s="2">
        <v>0.93650179362500641</v>
      </c>
      <c r="M55" s="2">
        <v>0.39539577146018157</v>
      </c>
      <c r="N55" s="2" t="str">
        <f>VLOOKUP(Table1[[#This Row],[Salesman ID]],Salesman!$A$1:$D$21,4,0)</f>
        <v>Veena Bath </v>
      </c>
      <c r="O55" s="2" t="str">
        <f>VLOOKUP(Table1[[#This Row],[SKU Code]],SKU!$A$1:$C$22,3,0)</f>
        <v>Maybelline</v>
      </c>
      <c r="P55" s="2" t="str">
        <f>VLOOKUP(Table1[[#This Row],[Store ID]],Stores!$A$1:$F$51,4,0)</f>
        <v>AllStar</v>
      </c>
      <c r="Q55" s="23">
        <f>INDEX(Period!$B$2:$B$37,MATCH(Table1[[#This Row],[Period ID]],Period!$C$2:$C$37,0))</f>
        <v>43739</v>
      </c>
      <c r="R55" s="2" t="str">
        <f>VLOOKUP(Table1[[#This Row],[City ID]],Region!$A$1:$E$26,2,0)</f>
        <v>Thiruvananthapuram</v>
      </c>
      <c r="S55" s="2" t="str">
        <f>VLOOKUP(Table1[[#This Row],[City ID]],Region!$A$1:$E$26,3,0)</f>
        <v>Kerala</v>
      </c>
      <c r="T55" s="10" t="str">
        <f>VLOOKUP(Table1[[#This Row],[City ID]],Region!$A$1:$E$26,4,0)</f>
        <v>Southern</v>
      </c>
      <c r="U55" s="38">
        <f>MAX(Table1[[#This Row],[Actual Sales]],0)</f>
        <v>16</v>
      </c>
      <c r="V55" s="14">
        <f>MAX(Table1[[#This Row],[Actual Visits]],0)</f>
        <v>6.7222222222222223</v>
      </c>
      <c r="W55" s="2" t="str">
        <f>VLOOKUP(Table1[[#This Row],[Period ID]],Period!$C$1:$E$37,2,0)</f>
        <v>Fall</v>
      </c>
      <c r="X55" s="2" t="str">
        <f>VLOOKUP(Table1[[#This Row],[Period ID]],Period!$C$1:$E$37,3,0)</f>
        <v>Pre Covid-19</v>
      </c>
    </row>
    <row r="56" spans="1:24" x14ac:dyDescent="0.3">
      <c r="A56" s="2">
        <v>55</v>
      </c>
      <c r="B56" s="2" t="s">
        <v>71</v>
      </c>
      <c r="C56" s="2" t="s">
        <v>98</v>
      </c>
      <c r="D56" s="2" t="s">
        <v>257</v>
      </c>
      <c r="E56" s="2" t="s">
        <v>131</v>
      </c>
      <c r="F56" s="2" t="s">
        <v>192</v>
      </c>
      <c r="G56" s="2" t="s">
        <v>339</v>
      </c>
      <c r="H56" s="12">
        <v>167</v>
      </c>
      <c r="I56" s="12">
        <v>258.07887100315236</v>
      </c>
      <c r="J56" s="14">
        <v>6.2857142857142856</v>
      </c>
      <c r="K56" s="14">
        <v>10.489915957279692</v>
      </c>
      <c r="L56" s="2">
        <v>0.18926551160716987</v>
      </c>
      <c r="M56" s="2">
        <v>0.55801733548938004</v>
      </c>
      <c r="N56" s="2" t="str">
        <f>VLOOKUP(Table1[[#This Row],[Salesman ID]],Salesman!$A$1:$D$21,4,0)</f>
        <v>Nalini Majumdar </v>
      </c>
      <c r="O56" s="2" t="str">
        <f>VLOOKUP(Table1[[#This Row],[SKU Code]],SKU!$A$1:$C$22,3,0)</f>
        <v>Maybelline</v>
      </c>
      <c r="P56" s="2" t="str">
        <f>VLOOKUP(Table1[[#This Row],[Store ID]],Stores!$A$1:$F$51,4,0)</f>
        <v>Saffron</v>
      </c>
      <c r="Q56" s="23">
        <f>INDEX(Period!$B$2:$B$37,MATCH(Table1[[#This Row],[Period ID]],Period!$C$2:$C$37,0))</f>
        <v>43101</v>
      </c>
      <c r="R56" s="2" t="str">
        <f>VLOOKUP(Table1[[#This Row],[City ID]],Region!$A$1:$E$26,2,0)</f>
        <v>Kohima</v>
      </c>
      <c r="S56" s="2" t="str">
        <f>VLOOKUP(Table1[[#This Row],[City ID]],Region!$A$1:$E$26,3,0)</f>
        <v>Nagaland</v>
      </c>
      <c r="T56" s="10" t="str">
        <f>VLOOKUP(Table1[[#This Row],[City ID]],Region!$A$1:$E$26,4,0)</f>
        <v>Northern</v>
      </c>
      <c r="U56" s="38">
        <f>MAX(Table1[[#This Row],[Actual Sales]],0)</f>
        <v>167</v>
      </c>
      <c r="V56" s="14">
        <f>MAX(Table1[[#This Row],[Actual Visits]],0)</f>
        <v>6.2857142857142856</v>
      </c>
      <c r="W56" s="2" t="str">
        <f>VLOOKUP(Table1[[#This Row],[Period ID]],Period!$C$1:$E$37,2,0)</f>
        <v>Winter</v>
      </c>
      <c r="X56" s="2" t="str">
        <f>VLOOKUP(Table1[[#This Row],[Period ID]],Period!$C$1:$E$37,3,0)</f>
        <v>Pre Covid-19</v>
      </c>
    </row>
    <row r="57" spans="1:24" x14ac:dyDescent="0.3">
      <c r="A57" s="2">
        <v>56</v>
      </c>
      <c r="B57" s="2" t="s">
        <v>253</v>
      </c>
      <c r="C57" s="2" t="s">
        <v>94</v>
      </c>
      <c r="D57" s="2" t="s">
        <v>180</v>
      </c>
      <c r="E57" s="2" t="s">
        <v>154</v>
      </c>
      <c r="F57" s="2" t="s">
        <v>221</v>
      </c>
      <c r="G57" s="2" t="s">
        <v>340</v>
      </c>
      <c r="H57" s="12">
        <v>169</v>
      </c>
      <c r="I57" s="12">
        <v>238.08708252998042</v>
      </c>
      <c r="J57" s="14">
        <v>10</v>
      </c>
      <c r="K57" s="14">
        <v>16.923196101856188</v>
      </c>
      <c r="L57" s="2">
        <v>0.17271309968971416</v>
      </c>
      <c r="M57" s="2">
        <v>0.44694434010245754</v>
      </c>
      <c r="N57" s="2" t="str">
        <f>VLOOKUP(Table1[[#This Row],[Salesman ID]],Salesman!$A$1:$D$21,4,0)</f>
        <v>Nancy Mohan</v>
      </c>
      <c r="O57" s="2" t="str">
        <f>VLOOKUP(Table1[[#This Row],[SKU Code]],SKU!$A$1:$C$22,3,0)</f>
        <v>NYX Professional</v>
      </c>
      <c r="P57" s="2" t="str">
        <f>VLOOKUP(Table1[[#This Row],[Store ID]],Stores!$A$1:$F$51,4,0)</f>
        <v>Fireside</v>
      </c>
      <c r="Q57" s="23">
        <f>INDEX(Period!$B$2:$B$37,MATCH(Table1[[#This Row],[Period ID]],Period!$C$2:$C$37,0))</f>
        <v>43983</v>
      </c>
      <c r="R57" s="2" t="str">
        <f>VLOOKUP(Table1[[#This Row],[City ID]],Region!$A$1:$E$26,2,0)</f>
        <v>Mumbai</v>
      </c>
      <c r="S57" s="2" t="str">
        <f>VLOOKUP(Table1[[#This Row],[City ID]],Region!$A$1:$E$26,3,0)</f>
        <v>Maharashtra</v>
      </c>
      <c r="T57" s="10" t="str">
        <f>VLOOKUP(Table1[[#This Row],[City ID]],Region!$A$1:$E$26,4,0)</f>
        <v>Western</v>
      </c>
      <c r="U57" s="38">
        <f>MAX(Table1[[#This Row],[Actual Sales]],0)</f>
        <v>169</v>
      </c>
      <c r="V57" s="14">
        <f>MAX(Table1[[#This Row],[Actual Visits]],0)</f>
        <v>10</v>
      </c>
      <c r="W57" s="2" t="str">
        <f>VLOOKUP(Table1[[#This Row],[Period ID]],Period!$C$1:$E$37,2,0)</f>
        <v>Summer</v>
      </c>
      <c r="X57" s="2" t="str">
        <f>VLOOKUP(Table1[[#This Row],[Period ID]],Period!$C$1:$E$37,3,0)</f>
        <v>Post Covid-19</v>
      </c>
    </row>
    <row r="58" spans="1:24" x14ac:dyDescent="0.3">
      <c r="A58" s="2">
        <v>57</v>
      </c>
      <c r="B58" s="2" t="s">
        <v>251</v>
      </c>
      <c r="C58" s="2" t="s">
        <v>85</v>
      </c>
      <c r="D58" s="2" t="s">
        <v>182</v>
      </c>
      <c r="E58" s="2" t="s">
        <v>154</v>
      </c>
      <c r="F58" s="2" t="s">
        <v>205</v>
      </c>
      <c r="G58" s="2" t="s">
        <v>341</v>
      </c>
      <c r="H58" s="12">
        <v>44</v>
      </c>
      <c r="I58" s="12">
        <v>75.288585595137079</v>
      </c>
      <c r="J58" s="14">
        <v>6.2727272727272725</v>
      </c>
      <c r="K58" s="14">
        <v>10.679322787302745</v>
      </c>
      <c r="L58" s="2">
        <v>0.80660471003050627</v>
      </c>
      <c r="M58" s="2">
        <v>0.69163588852992419</v>
      </c>
      <c r="N58" s="2" t="str">
        <f>VLOOKUP(Table1[[#This Row],[Salesman ID]],Salesman!$A$1:$D$21,4,0)</f>
        <v>Jawahar Sawant</v>
      </c>
      <c r="O58" s="2" t="str">
        <f>VLOOKUP(Table1[[#This Row],[SKU Code]],SKU!$A$1:$C$22,3,0)</f>
        <v>Garnier</v>
      </c>
      <c r="P58" s="2" t="str">
        <f>VLOOKUP(Table1[[#This Row],[Store ID]],Stores!$A$1:$F$51,4,0)</f>
        <v>Fireside</v>
      </c>
      <c r="Q58" s="23">
        <f>INDEX(Period!$B$2:$B$37,MATCH(Table1[[#This Row],[Period ID]],Period!$C$2:$C$37,0))</f>
        <v>43497</v>
      </c>
      <c r="R58" s="2" t="str">
        <f>VLOOKUP(Table1[[#This Row],[City ID]],Region!$A$1:$E$26,2,0)</f>
        <v>Naya Raipur</v>
      </c>
      <c r="S58" s="2" t="str">
        <f>VLOOKUP(Table1[[#This Row],[City ID]],Region!$A$1:$E$26,3,0)</f>
        <v>Chhattisgarh</v>
      </c>
      <c r="T58" s="10" t="str">
        <f>VLOOKUP(Table1[[#This Row],[City ID]],Region!$A$1:$E$26,4,0)</f>
        <v>Central</v>
      </c>
      <c r="U58" s="38">
        <f>MAX(Table1[[#This Row],[Actual Sales]],0)</f>
        <v>44</v>
      </c>
      <c r="V58" s="14">
        <f>MAX(Table1[[#This Row],[Actual Visits]],0)</f>
        <v>6.2727272727272725</v>
      </c>
      <c r="W58" s="2" t="str">
        <f>VLOOKUP(Table1[[#This Row],[Period ID]],Period!$C$1:$E$37,2,0)</f>
        <v>Winter</v>
      </c>
      <c r="X58" s="2" t="str">
        <f>VLOOKUP(Table1[[#This Row],[Period ID]],Period!$C$1:$E$37,3,0)</f>
        <v>Pre Covid-19</v>
      </c>
    </row>
    <row r="59" spans="1:24" x14ac:dyDescent="0.3">
      <c r="A59" s="2">
        <v>58</v>
      </c>
      <c r="B59" s="2" t="s">
        <v>252</v>
      </c>
      <c r="C59" s="2" t="s">
        <v>84</v>
      </c>
      <c r="D59" s="2" t="s">
        <v>183</v>
      </c>
      <c r="E59" s="2" t="s">
        <v>107</v>
      </c>
      <c r="F59" s="2" t="s">
        <v>207</v>
      </c>
      <c r="G59" s="2" t="s">
        <v>342</v>
      </c>
      <c r="H59" s="12">
        <v>34</v>
      </c>
      <c r="I59" s="12">
        <v>50.482696382654723</v>
      </c>
      <c r="J59" s="14">
        <v>5.083333333333333</v>
      </c>
      <c r="K59" s="14">
        <v>6.3338577017461013</v>
      </c>
      <c r="L59" s="2">
        <v>0.85130920366834695</v>
      </c>
      <c r="M59" s="2">
        <v>0.72685802962394519</v>
      </c>
      <c r="N59" s="2" t="str">
        <f>VLOOKUP(Table1[[#This Row],[Salesman ID]],Salesman!$A$1:$D$21,4,0)</f>
        <v>Maya Malhotra </v>
      </c>
      <c r="O59" s="2" t="str">
        <f>VLOOKUP(Table1[[#This Row],[SKU Code]],SKU!$A$1:$C$22,3,0)</f>
        <v>Maybelline</v>
      </c>
      <c r="P59" s="2" t="str">
        <f>VLOOKUP(Table1[[#This Row],[Store ID]],Stores!$A$1:$F$51,4,0)</f>
        <v>Nexus</v>
      </c>
      <c r="Q59" s="23">
        <f>INDEX(Period!$B$2:$B$37,MATCH(Table1[[#This Row],[Period ID]],Period!$C$2:$C$37,0))</f>
        <v>43556</v>
      </c>
      <c r="R59" s="2" t="str">
        <f>VLOOKUP(Table1[[#This Row],[City ID]],Region!$A$1:$E$26,2,0)</f>
        <v>Patna</v>
      </c>
      <c r="S59" s="2" t="str">
        <f>VLOOKUP(Table1[[#This Row],[City ID]],Region!$A$1:$E$26,3,0)</f>
        <v>Bihar</v>
      </c>
      <c r="T59" s="10" t="str">
        <f>VLOOKUP(Table1[[#This Row],[City ID]],Region!$A$1:$E$26,4,0)</f>
        <v>Eastern</v>
      </c>
      <c r="U59" s="38">
        <f>MAX(Table1[[#This Row],[Actual Sales]],0)</f>
        <v>34</v>
      </c>
      <c r="V59" s="14">
        <f>MAX(Table1[[#This Row],[Actual Visits]],0)</f>
        <v>5.083333333333333</v>
      </c>
      <c r="W59" s="2" t="str">
        <f>VLOOKUP(Table1[[#This Row],[Period ID]],Period!$C$1:$E$37,2,0)</f>
        <v>Spring</v>
      </c>
      <c r="X59" s="2" t="str">
        <f>VLOOKUP(Table1[[#This Row],[Period ID]],Period!$C$1:$E$37,3,0)</f>
        <v>Pre Covid-19</v>
      </c>
    </row>
    <row r="60" spans="1:24" x14ac:dyDescent="0.3">
      <c r="A60" s="2">
        <v>59</v>
      </c>
      <c r="B60" s="2" t="s">
        <v>69</v>
      </c>
      <c r="C60" s="2" t="s">
        <v>95</v>
      </c>
      <c r="D60" s="2" t="s">
        <v>184</v>
      </c>
      <c r="E60" s="2" t="s">
        <v>150</v>
      </c>
      <c r="F60" s="2" t="s">
        <v>218</v>
      </c>
      <c r="G60" s="2" t="s">
        <v>343</v>
      </c>
      <c r="H60" s="12">
        <v>74</v>
      </c>
      <c r="I60" s="12">
        <v>77.966699508361572</v>
      </c>
      <c r="J60" s="14">
        <v>8.235294117647058</v>
      </c>
      <c r="K60" s="14">
        <v>10.322360094864827</v>
      </c>
      <c r="L60" s="2">
        <v>0.62489216598164354</v>
      </c>
      <c r="M60" s="2">
        <v>0.30076297152970755</v>
      </c>
      <c r="N60" s="2" t="str">
        <f>VLOOKUP(Table1[[#This Row],[Salesman ID]],Salesman!$A$1:$D$21,4,0)</f>
        <v>Samuel George</v>
      </c>
      <c r="O60" s="2" t="str">
        <f>VLOOKUP(Table1[[#This Row],[SKU Code]],SKU!$A$1:$C$22,3,0)</f>
        <v>NYX Professional</v>
      </c>
      <c r="P60" s="2" t="str">
        <f>VLOOKUP(Table1[[#This Row],[Store ID]],Stores!$A$1:$F$51,4,0)</f>
        <v>AllStar</v>
      </c>
      <c r="Q60" s="23">
        <f>INDEX(Period!$B$2:$B$37,MATCH(Table1[[#This Row],[Period ID]],Period!$C$2:$C$37,0))</f>
        <v>43891</v>
      </c>
      <c r="R60" s="2" t="str">
        <f>VLOOKUP(Table1[[#This Row],[City ID]],Region!$A$1:$E$26,2,0)</f>
        <v>Imphal</v>
      </c>
      <c r="S60" s="2" t="str">
        <f>VLOOKUP(Table1[[#This Row],[City ID]],Region!$A$1:$E$26,3,0)</f>
        <v>Manipur</v>
      </c>
      <c r="T60" s="10" t="str">
        <f>VLOOKUP(Table1[[#This Row],[City ID]],Region!$A$1:$E$26,4,0)</f>
        <v>Northern</v>
      </c>
      <c r="U60" s="38">
        <f>MAX(Table1[[#This Row],[Actual Sales]],0)</f>
        <v>74</v>
      </c>
      <c r="V60" s="14">
        <f>MAX(Table1[[#This Row],[Actual Visits]],0)</f>
        <v>8.235294117647058</v>
      </c>
      <c r="W60" s="2" t="str">
        <f>VLOOKUP(Table1[[#This Row],[Period ID]],Period!$C$1:$E$37,2,0)</f>
        <v>Spring</v>
      </c>
      <c r="X60" s="2" t="str">
        <f>VLOOKUP(Table1[[#This Row],[Period ID]],Period!$C$1:$E$37,3,0)</f>
        <v>Post Covid-19</v>
      </c>
    </row>
    <row r="61" spans="1:24" x14ac:dyDescent="0.3">
      <c r="A61" s="2">
        <v>60</v>
      </c>
      <c r="B61" s="2" t="s">
        <v>80</v>
      </c>
      <c r="C61" s="2" t="s">
        <v>103</v>
      </c>
      <c r="D61" s="2" t="s">
        <v>187</v>
      </c>
      <c r="E61" s="2" t="s">
        <v>145</v>
      </c>
      <c r="F61" s="2" t="s">
        <v>194</v>
      </c>
      <c r="G61" s="2" t="s">
        <v>344</v>
      </c>
      <c r="H61" s="12">
        <v>-9</v>
      </c>
      <c r="I61" s="12">
        <v>11.433507567905382</v>
      </c>
      <c r="J61" s="14">
        <v>-15.454545454545455</v>
      </c>
      <c r="K61" s="14">
        <v>17.879372610640345</v>
      </c>
      <c r="L61" s="2">
        <v>0.95129362306053611</v>
      </c>
      <c r="M61" s="2">
        <v>0.1439223897027665</v>
      </c>
      <c r="N61" s="2" t="str">
        <f>VLOOKUP(Table1[[#This Row],[Salesman ID]],Salesman!$A$1:$D$21,4,0)</f>
        <v>Shweta Kalla </v>
      </c>
      <c r="O61" s="2" t="str">
        <f>VLOOKUP(Table1[[#This Row],[SKU Code]],SKU!$A$1:$C$22,3,0)</f>
        <v>Maybelline</v>
      </c>
      <c r="P61" s="2" t="str">
        <f>VLOOKUP(Table1[[#This Row],[Store ID]],Stores!$A$1:$F$51,4,0)</f>
        <v>Saffron</v>
      </c>
      <c r="Q61" s="23">
        <f>INDEX(Period!$B$2:$B$37,MATCH(Table1[[#This Row],[Period ID]],Period!$C$2:$C$37,0))</f>
        <v>43160</v>
      </c>
      <c r="R61" s="2" t="str">
        <f>VLOOKUP(Table1[[#This Row],[City ID]],Region!$A$1:$E$26,2,0)</f>
        <v>Chennai</v>
      </c>
      <c r="S61" s="2" t="str">
        <f>VLOOKUP(Table1[[#This Row],[City ID]],Region!$A$1:$E$26,3,0)</f>
        <v>Tamil Nadu</v>
      </c>
      <c r="T61" s="10" t="str">
        <f>VLOOKUP(Table1[[#This Row],[City ID]],Region!$A$1:$E$26,4,0)</f>
        <v>Southern</v>
      </c>
      <c r="U61" s="38">
        <f>MAX(Table1[[#This Row],[Actual Sales]],0)</f>
        <v>0</v>
      </c>
      <c r="V61" s="14">
        <f>MAX(Table1[[#This Row],[Actual Visits]],0)</f>
        <v>0</v>
      </c>
      <c r="W61" s="2" t="str">
        <f>VLOOKUP(Table1[[#This Row],[Period ID]],Period!$C$1:$E$37,2,0)</f>
        <v>Spring</v>
      </c>
      <c r="X61" s="2" t="str">
        <f>VLOOKUP(Table1[[#This Row],[Period ID]],Period!$C$1:$E$37,3,0)</f>
        <v>Pre Covid-19</v>
      </c>
    </row>
    <row r="62" spans="1:24" x14ac:dyDescent="0.3">
      <c r="A62" s="2">
        <v>61</v>
      </c>
      <c r="B62" s="2" t="s">
        <v>249</v>
      </c>
      <c r="C62" s="2" t="s">
        <v>86</v>
      </c>
      <c r="D62" s="2" t="s">
        <v>181</v>
      </c>
      <c r="E62" s="2" t="s">
        <v>117</v>
      </c>
      <c r="F62" s="2" t="s">
        <v>208</v>
      </c>
      <c r="G62" s="2" t="s">
        <v>345</v>
      </c>
      <c r="H62" s="12">
        <v>35</v>
      </c>
      <c r="I62" s="12">
        <v>48.066823182344706</v>
      </c>
      <c r="J62" s="14">
        <v>11</v>
      </c>
      <c r="K62" s="14">
        <v>17.679749588510965</v>
      </c>
      <c r="L62" s="2">
        <v>0.84619425308213814</v>
      </c>
      <c r="M62" s="2">
        <v>0.29039869435815235</v>
      </c>
      <c r="N62" s="2" t="str">
        <f>VLOOKUP(Table1[[#This Row],[Salesman ID]],Salesman!$A$1:$D$21,4,0)</f>
        <v>Rebecca Jones</v>
      </c>
      <c r="O62" s="2" t="str">
        <f>VLOOKUP(Table1[[#This Row],[SKU Code]],SKU!$A$1:$C$22,3,0)</f>
        <v>Garnier</v>
      </c>
      <c r="P62" s="2" t="str">
        <f>VLOOKUP(Table1[[#This Row],[Store ID]],Stores!$A$1:$F$51,4,0)</f>
        <v>Saffron</v>
      </c>
      <c r="Q62" s="23">
        <f>INDEX(Period!$B$2:$B$37,MATCH(Table1[[#This Row],[Period ID]],Period!$C$2:$C$37,0))</f>
        <v>43586</v>
      </c>
      <c r="R62" s="2" t="str">
        <f>VLOOKUP(Table1[[#This Row],[City ID]],Region!$A$1:$E$26,2,0)</f>
        <v>Panaji</v>
      </c>
      <c r="S62" s="2" t="str">
        <f>VLOOKUP(Table1[[#This Row],[City ID]],Region!$A$1:$E$26,3,0)</f>
        <v>Goa</v>
      </c>
      <c r="T62" s="10" t="str">
        <f>VLOOKUP(Table1[[#This Row],[City ID]],Region!$A$1:$E$26,4,0)</f>
        <v>Western</v>
      </c>
      <c r="U62" s="38">
        <f>MAX(Table1[[#This Row],[Actual Sales]],0)</f>
        <v>35</v>
      </c>
      <c r="V62" s="14">
        <f>MAX(Table1[[#This Row],[Actual Visits]],0)</f>
        <v>11</v>
      </c>
      <c r="W62" s="2" t="str">
        <f>VLOOKUP(Table1[[#This Row],[Period ID]],Period!$C$1:$E$37,2,0)</f>
        <v>Spring</v>
      </c>
      <c r="X62" s="2" t="str">
        <f>VLOOKUP(Table1[[#This Row],[Period ID]],Period!$C$1:$E$37,3,0)</f>
        <v>Pre Covid-19</v>
      </c>
    </row>
    <row r="63" spans="1:24" x14ac:dyDescent="0.3">
      <c r="A63" s="2">
        <v>62</v>
      </c>
      <c r="B63" s="2" t="s">
        <v>250</v>
      </c>
      <c r="C63" s="2" t="s">
        <v>101</v>
      </c>
      <c r="D63" s="2" t="s">
        <v>257</v>
      </c>
      <c r="E63" s="2" t="s">
        <v>148</v>
      </c>
      <c r="F63" s="2" t="s">
        <v>213</v>
      </c>
      <c r="G63" s="2" t="s">
        <v>346</v>
      </c>
      <c r="H63" s="12">
        <v>107</v>
      </c>
      <c r="I63" s="12">
        <v>130.30335162689326</v>
      </c>
      <c r="J63" s="14">
        <v>11.8125</v>
      </c>
      <c r="K63" s="14">
        <v>13.991473083917764</v>
      </c>
      <c r="L63" s="2">
        <v>0.45253464559352052</v>
      </c>
      <c r="M63" s="2">
        <v>5.4091766087864257E-2</v>
      </c>
      <c r="N63" s="2" t="str">
        <f>VLOOKUP(Table1[[#This Row],[Salesman ID]],Salesman!$A$1:$D$21,4,0)</f>
        <v>Manoj Aggarwal</v>
      </c>
      <c r="O63" s="2" t="str">
        <f>VLOOKUP(Table1[[#This Row],[SKU Code]],SKU!$A$1:$C$22,3,0)</f>
        <v>Maybelline</v>
      </c>
      <c r="P63" s="2" t="str">
        <f>VLOOKUP(Table1[[#This Row],[Store ID]],Stores!$A$1:$F$51,4,0)</f>
        <v>OurTown</v>
      </c>
      <c r="Q63" s="23">
        <f>INDEX(Period!$B$2:$B$37,MATCH(Table1[[#This Row],[Period ID]],Period!$C$2:$C$37,0))</f>
        <v>43739</v>
      </c>
      <c r="R63" s="2" t="str">
        <f>VLOOKUP(Table1[[#This Row],[City ID]],Region!$A$1:$E$26,2,0)</f>
        <v>Jaipur</v>
      </c>
      <c r="S63" s="2" t="str">
        <f>VLOOKUP(Table1[[#This Row],[City ID]],Region!$A$1:$E$26,3,0)</f>
        <v>Rajasthan</v>
      </c>
      <c r="T63" s="10" t="str">
        <f>VLOOKUP(Table1[[#This Row],[City ID]],Region!$A$1:$E$26,4,0)</f>
        <v>Northern</v>
      </c>
      <c r="U63" s="38">
        <f>MAX(Table1[[#This Row],[Actual Sales]],0)</f>
        <v>107</v>
      </c>
      <c r="V63" s="14">
        <f>MAX(Table1[[#This Row],[Actual Visits]],0)</f>
        <v>11.8125</v>
      </c>
      <c r="W63" s="2" t="str">
        <f>VLOOKUP(Table1[[#This Row],[Period ID]],Period!$C$1:$E$37,2,0)</f>
        <v>Fall</v>
      </c>
      <c r="X63" s="2" t="str">
        <f>VLOOKUP(Table1[[#This Row],[Period ID]],Period!$C$1:$E$37,3,0)</f>
        <v>Pre Covid-19</v>
      </c>
    </row>
    <row r="64" spans="1:24" x14ac:dyDescent="0.3">
      <c r="A64" s="2">
        <v>63</v>
      </c>
      <c r="B64" s="2" t="s">
        <v>72</v>
      </c>
      <c r="C64" s="2" t="s">
        <v>100</v>
      </c>
      <c r="D64" s="2" t="s">
        <v>182</v>
      </c>
      <c r="E64" s="2" t="s">
        <v>125</v>
      </c>
      <c r="F64" s="2" t="s">
        <v>193</v>
      </c>
      <c r="G64" s="2" t="s">
        <v>347</v>
      </c>
      <c r="H64" s="12">
        <v>27</v>
      </c>
      <c r="I64" s="12">
        <v>53.926799512485857</v>
      </c>
      <c r="J64" s="14">
        <v>6</v>
      </c>
      <c r="K64" s="14">
        <v>6.9834775443508939</v>
      </c>
      <c r="L64" s="2">
        <v>0.89670839195075502</v>
      </c>
      <c r="M64" s="2">
        <v>0.52041042176702546</v>
      </c>
      <c r="N64" s="2" t="str">
        <f>VLOOKUP(Table1[[#This Row],[Salesman ID]],Salesman!$A$1:$D$21,4,0)</f>
        <v>Somnath Chanda</v>
      </c>
      <c r="O64" s="2" t="str">
        <f>VLOOKUP(Table1[[#This Row],[SKU Code]],SKU!$A$1:$C$22,3,0)</f>
        <v>Garnier</v>
      </c>
      <c r="P64" s="2" t="str">
        <f>VLOOKUP(Table1[[#This Row],[Store ID]],Stores!$A$1:$F$51,4,0)</f>
        <v>AllAround</v>
      </c>
      <c r="Q64" s="23">
        <f>INDEX(Period!$B$2:$B$37,MATCH(Table1[[#This Row],[Period ID]],Period!$C$2:$C$37,0))</f>
        <v>43132</v>
      </c>
      <c r="R64" s="2" t="str">
        <f>VLOOKUP(Table1[[#This Row],[City ID]],Region!$A$1:$E$26,2,0)</f>
        <v>Chandigarh</v>
      </c>
      <c r="S64" s="2" t="str">
        <f>VLOOKUP(Table1[[#This Row],[City ID]],Region!$A$1:$E$26,3,0)</f>
        <v>Punjab</v>
      </c>
      <c r="T64" s="10" t="str">
        <f>VLOOKUP(Table1[[#This Row],[City ID]],Region!$A$1:$E$26,4,0)</f>
        <v>Northern</v>
      </c>
      <c r="U64" s="38">
        <f>MAX(Table1[[#This Row],[Actual Sales]],0)</f>
        <v>27</v>
      </c>
      <c r="V64" s="14">
        <f>MAX(Table1[[#This Row],[Actual Visits]],0)</f>
        <v>6</v>
      </c>
      <c r="W64" s="2" t="str">
        <f>VLOOKUP(Table1[[#This Row],[Period ID]],Period!$C$1:$E$37,2,0)</f>
        <v>Winter</v>
      </c>
      <c r="X64" s="2" t="str">
        <f>VLOOKUP(Table1[[#This Row],[Period ID]],Period!$C$1:$E$37,3,0)</f>
        <v>Pre Covid-19</v>
      </c>
    </row>
    <row r="65" spans="1:24" x14ac:dyDescent="0.3">
      <c r="A65" s="2">
        <v>64</v>
      </c>
      <c r="B65" s="2" t="s">
        <v>251</v>
      </c>
      <c r="C65" s="2" t="s">
        <v>84</v>
      </c>
      <c r="D65" s="2" t="s">
        <v>182</v>
      </c>
      <c r="E65" s="2" t="s">
        <v>115</v>
      </c>
      <c r="F65" s="2" t="s">
        <v>200</v>
      </c>
      <c r="G65" s="2" t="s">
        <v>348</v>
      </c>
      <c r="H65" s="12">
        <v>193</v>
      </c>
      <c r="I65" s="12">
        <v>247.09248396058982</v>
      </c>
      <c r="J65" s="14">
        <v>8.5625</v>
      </c>
      <c r="K65" s="14">
        <v>16.29123501909768</v>
      </c>
      <c r="L65" s="2">
        <v>2.8426673184456575E-2</v>
      </c>
      <c r="M65" s="2">
        <v>0.3145126538383205</v>
      </c>
      <c r="N65" s="2" t="str">
        <f>VLOOKUP(Table1[[#This Row],[Salesman ID]],Salesman!$A$1:$D$21,4,0)</f>
        <v>Jawahar Sawant</v>
      </c>
      <c r="O65" s="2" t="str">
        <f>VLOOKUP(Table1[[#This Row],[SKU Code]],SKU!$A$1:$C$22,3,0)</f>
        <v>Garnier</v>
      </c>
      <c r="P65" s="2" t="str">
        <f>VLOOKUP(Table1[[#This Row],[Store ID]],Stores!$A$1:$F$51,4,0)</f>
        <v>AllStar</v>
      </c>
      <c r="Q65" s="23">
        <f>INDEX(Period!$B$2:$B$37,MATCH(Table1[[#This Row],[Period ID]],Period!$C$2:$C$37,0))</f>
        <v>43344</v>
      </c>
      <c r="R65" s="2" t="str">
        <f>VLOOKUP(Table1[[#This Row],[City ID]],Region!$A$1:$E$26,2,0)</f>
        <v>Patna</v>
      </c>
      <c r="S65" s="2" t="str">
        <f>VLOOKUP(Table1[[#This Row],[City ID]],Region!$A$1:$E$26,3,0)</f>
        <v>Bihar</v>
      </c>
      <c r="T65" s="10" t="str">
        <f>VLOOKUP(Table1[[#This Row],[City ID]],Region!$A$1:$E$26,4,0)</f>
        <v>Eastern</v>
      </c>
      <c r="U65" s="38">
        <f>MAX(Table1[[#This Row],[Actual Sales]],0)</f>
        <v>193</v>
      </c>
      <c r="V65" s="14">
        <f>MAX(Table1[[#This Row],[Actual Visits]],0)</f>
        <v>8.5625</v>
      </c>
      <c r="W65" s="2" t="str">
        <f>VLOOKUP(Table1[[#This Row],[Period ID]],Period!$C$1:$E$37,2,0)</f>
        <v>Fall</v>
      </c>
      <c r="X65" s="2" t="str">
        <f>VLOOKUP(Table1[[#This Row],[Period ID]],Period!$C$1:$E$37,3,0)</f>
        <v>Pre Covid-19</v>
      </c>
    </row>
    <row r="66" spans="1:24" x14ac:dyDescent="0.3">
      <c r="A66" s="2">
        <v>65</v>
      </c>
      <c r="B66" s="2" t="s">
        <v>250</v>
      </c>
      <c r="C66" s="2" t="s">
        <v>94</v>
      </c>
      <c r="D66" s="2" t="s">
        <v>257</v>
      </c>
      <c r="E66" s="2" t="s">
        <v>130</v>
      </c>
      <c r="F66" s="2" t="s">
        <v>218</v>
      </c>
      <c r="G66" s="2" t="s">
        <v>349</v>
      </c>
      <c r="H66" s="12">
        <v>161</v>
      </c>
      <c r="I66" s="12">
        <v>165.77358306107564</v>
      </c>
      <c r="J66" s="14">
        <v>4.9411764705882355</v>
      </c>
      <c r="K66" s="14">
        <v>9.3469945745106813</v>
      </c>
      <c r="L66" s="2">
        <v>0.20328777596273095</v>
      </c>
      <c r="M66" s="2">
        <v>0.57758463327510523</v>
      </c>
      <c r="N66" s="2" t="str">
        <f>VLOOKUP(Table1[[#This Row],[Salesman ID]],Salesman!$A$1:$D$21,4,0)</f>
        <v>Manoj Aggarwal</v>
      </c>
      <c r="O66" s="2" t="str">
        <f>VLOOKUP(Table1[[#This Row],[SKU Code]],SKU!$A$1:$C$22,3,0)</f>
        <v>Maybelline</v>
      </c>
      <c r="P66" s="2" t="str">
        <f>VLOOKUP(Table1[[#This Row],[Store ID]],Stores!$A$1:$F$51,4,0)</f>
        <v>BlueFire</v>
      </c>
      <c r="Q66" s="23">
        <f>INDEX(Period!$B$2:$B$37,MATCH(Table1[[#This Row],[Period ID]],Period!$C$2:$C$37,0))</f>
        <v>43891</v>
      </c>
      <c r="R66" s="2" t="str">
        <f>VLOOKUP(Table1[[#This Row],[City ID]],Region!$A$1:$E$26,2,0)</f>
        <v>Mumbai</v>
      </c>
      <c r="S66" s="2" t="str">
        <f>VLOOKUP(Table1[[#This Row],[City ID]],Region!$A$1:$E$26,3,0)</f>
        <v>Maharashtra</v>
      </c>
      <c r="T66" s="10" t="str">
        <f>VLOOKUP(Table1[[#This Row],[City ID]],Region!$A$1:$E$26,4,0)</f>
        <v>Western</v>
      </c>
      <c r="U66" s="38">
        <f>MAX(Table1[[#This Row],[Actual Sales]],0)</f>
        <v>161</v>
      </c>
      <c r="V66" s="14">
        <f>MAX(Table1[[#This Row],[Actual Visits]],0)</f>
        <v>4.9411764705882355</v>
      </c>
      <c r="W66" s="2" t="str">
        <f>VLOOKUP(Table1[[#This Row],[Period ID]],Period!$C$1:$E$37,2,0)</f>
        <v>Spring</v>
      </c>
      <c r="X66" s="2" t="str">
        <f>VLOOKUP(Table1[[#This Row],[Period ID]],Period!$C$1:$E$37,3,0)</f>
        <v>Post Covid-19</v>
      </c>
    </row>
    <row r="67" spans="1:24" x14ac:dyDescent="0.3">
      <c r="A67" s="2">
        <v>66</v>
      </c>
      <c r="B67" s="2" t="s">
        <v>76</v>
      </c>
      <c r="C67" s="2" t="s">
        <v>88</v>
      </c>
      <c r="D67" s="2" t="s">
        <v>258</v>
      </c>
      <c r="E67" s="2" t="s">
        <v>155</v>
      </c>
      <c r="F67" s="2" t="s">
        <v>200</v>
      </c>
      <c r="G67" s="2" t="s">
        <v>350</v>
      </c>
      <c r="H67" s="12">
        <v>192</v>
      </c>
      <c r="I67" s="12">
        <v>304.64028214929647</v>
      </c>
      <c r="J67" s="14">
        <v>9.0526315789473681</v>
      </c>
      <c r="K67" s="14">
        <v>12.198278861814408</v>
      </c>
      <c r="L67" s="2">
        <v>3.4241957749784002E-2</v>
      </c>
      <c r="M67" s="2">
        <v>0.1282862943761609</v>
      </c>
      <c r="N67" s="2" t="str">
        <f>VLOOKUP(Table1[[#This Row],[Salesman ID]],Salesman!$A$1:$D$21,4,0)</f>
        <v>Naresh Ganguly</v>
      </c>
      <c r="O67" s="2" t="str">
        <f>VLOOKUP(Table1[[#This Row],[SKU Code]],SKU!$A$1:$C$22,3,0)</f>
        <v>Garnier</v>
      </c>
      <c r="P67" s="2" t="str">
        <f>VLOOKUP(Table1[[#This Row],[Store ID]],Stores!$A$1:$F$51,4,0)</f>
        <v>OurTown</v>
      </c>
      <c r="Q67" s="23">
        <f>INDEX(Period!$B$2:$B$37,MATCH(Table1[[#This Row],[Period ID]],Period!$C$2:$C$37,0))</f>
        <v>43344</v>
      </c>
      <c r="R67" s="2" t="str">
        <f>VLOOKUP(Table1[[#This Row],[City ID]],Region!$A$1:$E$26,2,0)</f>
        <v>Chandigarh</v>
      </c>
      <c r="S67" s="2" t="str">
        <f>VLOOKUP(Table1[[#This Row],[City ID]],Region!$A$1:$E$26,3,0)</f>
        <v>Haryana</v>
      </c>
      <c r="T67" s="10" t="str">
        <f>VLOOKUP(Table1[[#This Row],[City ID]],Region!$A$1:$E$26,4,0)</f>
        <v>Northern</v>
      </c>
      <c r="U67" s="38">
        <f>MAX(Table1[[#This Row],[Actual Sales]],0)</f>
        <v>192</v>
      </c>
      <c r="V67" s="14">
        <f>MAX(Table1[[#This Row],[Actual Visits]],0)</f>
        <v>9.0526315789473681</v>
      </c>
      <c r="W67" s="2" t="str">
        <f>VLOOKUP(Table1[[#This Row],[Period ID]],Period!$C$1:$E$37,2,0)</f>
        <v>Fall</v>
      </c>
      <c r="X67" s="2" t="str">
        <f>VLOOKUP(Table1[[#This Row],[Period ID]],Period!$C$1:$E$37,3,0)</f>
        <v>Pre Covid-19</v>
      </c>
    </row>
    <row r="68" spans="1:24" x14ac:dyDescent="0.3">
      <c r="A68" s="2">
        <v>67</v>
      </c>
      <c r="B68" s="2" t="s">
        <v>80</v>
      </c>
      <c r="C68" s="2" t="s">
        <v>92</v>
      </c>
      <c r="D68" s="2" t="s">
        <v>259</v>
      </c>
      <c r="E68" s="2" t="s">
        <v>116</v>
      </c>
      <c r="F68" s="2" t="s">
        <v>196</v>
      </c>
      <c r="G68" s="2" t="s">
        <v>351</v>
      </c>
      <c r="H68" s="12">
        <v>103</v>
      </c>
      <c r="I68" s="12">
        <v>158.04872926500349</v>
      </c>
      <c r="J68" s="14">
        <v>3.5</v>
      </c>
      <c r="K68" s="14">
        <v>6.4791726859955086</v>
      </c>
      <c r="L68" s="2">
        <v>0.47660513937778493</v>
      </c>
      <c r="M68" s="2">
        <v>0.68227658044782113</v>
      </c>
      <c r="N68" s="2" t="str">
        <f>VLOOKUP(Table1[[#This Row],[Salesman ID]],Salesman!$A$1:$D$21,4,0)</f>
        <v>Shweta Kalla </v>
      </c>
      <c r="O68" s="2" t="str">
        <f>VLOOKUP(Table1[[#This Row],[SKU Code]],SKU!$A$1:$C$22,3,0)</f>
        <v>Garnier</v>
      </c>
      <c r="P68" s="2" t="str">
        <f>VLOOKUP(Table1[[#This Row],[Store ID]],Stores!$A$1:$F$51,4,0)</f>
        <v>BlueFire</v>
      </c>
      <c r="Q68" s="23">
        <f>INDEX(Period!$B$2:$B$37,MATCH(Table1[[#This Row],[Period ID]],Period!$C$2:$C$37,0))</f>
        <v>43221</v>
      </c>
      <c r="R68" s="2" t="str">
        <f>VLOOKUP(Table1[[#This Row],[City ID]],Region!$A$1:$E$26,2,0)</f>
        <v>Thiruvananthapuram</v>
      </c>
      <c r="S68" s="2" t="str">
        <f>VLOOKUP(Table1[[#This Row],[City ID]],Region!$A$1:$E$26,3,0)</f>
        <v>Kerala</v>
      </c>
      <c r="T68" s="10" t="str">
        <f>VLOOKUP(Table1[[#This Row],[City ID]],Region!$A$1:$E$26,4,0)</f>
        <v>Southern</v>
      </c>
      <c r="U68" s="38">
        <f>MAX(Table1[[#This Row],[Actual Sales]],0)</f>
        <v>103</v>
      </c>
      <c r="V68" s="14">
        <f>MAX(Table1[[#This Row],[Actual Visits]],0)</f>
        <v>3.5</v>
      </c>
      <c r="W68" s="2" t="str">
        <f>VLOOKUP(Table1[[#This Row],[Period ID]],Period!$C$1:$E$37,2,0)</f>
        <v>Spring</v>
      </c>
      <c r="X68" s="2" t="str">
        <f>VLOOKUP(Table1[[#This Row],[Period ID]],Period!$C$1:$E$37,3,0)</f>
        <v>Pre Covid-19</v>
      </c>
    </row>
    <row r="69" spans="1:24" x14ac:dyDescent="0.3">
      <c r="A69" s="2">
        <v>68</v>
      </c>
      <c r="B69" s="2" t="s">
        <v>79</v>
      </c>
      <c r="C69" s="2" t="s">
        <v>87</v>
      </c>
      <c r="D69" s="2" t="s">
        <v>261</v>
      </c>
      <c r="E69" s="2" t="s">
        <v>142</v>
      </c>
      <c r="F69" s="2" t="s">
        <v>224</v>
      </c>
      <c r="G69" s="2" t="s">
        <v>352</v>
      </c>
      <c r="H69" s="12">
        <v>100</v>
      </c>
      <c r="I69" s="12">
        <v>140.69892534567137</v>
      </c>
      <c r="J69" s="14">
        <v>8.4166666666666661</v>
      </c>
      <c r="K69" s="14">
        <v>14.860052024216547</v>
      </c>
      <c r="L69" s="2">
        <v>0.4991603764192859</v>
      </c>
      <c r="M69" s="2">
        <v>0.50978760759453612</v>
      </c>
      <c r="N69" s="2" t="str">
        <f>VLOOKUP(Table1[[#This Row],[Salesman ID]],Salesman!$A$1:$D$21,4,0)</f>
        <v>Usha Chohan </v>
      </c>
      <c r="O69" s="2" t="str">
        <f>VLOOKUP(Table1[[#This Row],[SKU Code]],SKU!$A$1:$C$22,3,0)</f>
        <v>Maybelline</v>
      </c>
      <c r="P69" s="2" t="str">
        <f>VLOOKUP(Table1[[#This Row],[Store ID]],Stores!$A$1:$F$51,4,0)</f>
        <v>Nexus</v>
      </c>
      <c r="Q69" s="23">
        <f>INDEX(Period!$B$2:$B$37,MATCH(Table1[[#This Row],[Period ID]],Period!$C$2:$C$37,0))</f>
        <v>44075</v>
      </c>
      <c r="R69" s="2" t="str">
        <f>VLOOKUP(Table1[[#This Row],[City ID]],Region!$A$1:$E$26,2,0)</f>
        <v>Gandhinagar</v>
      </c>
      <c r="S69" s="2" t="str">
        <f>VLOOKUP(Table1[[#This Row],[City ID]],Region!$A$1:$E$26,3,0)</f>
        <v>Gujarat</v>
      </c>
      <c r="T69" s="10" t="str">
        <f>VLOOKUP(Table1[[#This Row],[City ID]],Region!$A$1:$E$26,4,0)</f>
        <v>Western</v>
      </c>
      <c r="U69" s="38">
        <f>MAX(Table1[[#This Row],[Actual Sales]],0)</f>
        <v>100</v>
      </c>
      <c r="V69" s="14">
        <f>MAX(Table1[[#This Row],[Actual Visits]],0)</f>
        <v>8.4166666666666661</v>
      </c>
      <c r="W69" s="2" t="str">
        <f>VLOOKUP(Table1[[#This Row],[Period ID]],Period!$C$1:$E$37,2,0)</f>
        <v>Fall</v>
      </c>
      <c r="X69" s="2" t="str">
        <f>VLOOKUP(Table1[[#This Row],[Period ID]],Period!$C$1:$E$37,3,0)</f>
        <v>Post Covid-19</v>
      </c>
    </row>
    <row r="70" spans="1:24" x14ac:dyDescent="0.3">
      <c r="A70" s="2">
        <v>69</v>
      </c>
      <c r="B70" s="2" t="s">
        <v>72</v>
      </c>
      <c r="C70" s="2" t="s">
        <v>87</v>
      </c>
      <c r="D70" s="2" t="s">
        <v>181</v>
      </c>
      <c r="E70" s="2" t="s">
        <v>139</v>
      </c>
      <c r="F70" s="2" t="s">
        <v>213</v>
      </c>
      <c r="G70" s="2" t="s">
        <v>353</v>
      </c>
      <c r="H70" s="12">
        <v>15</v>
      </c>
      <c r="I70" s="12">
        <v>16.659123739024224</v>
      </c>
      <c r="J70" s="14">
        <v>11.6</v>
      </c>
      <c r="K70" s="14">
        <v>21.721206810746772</v>
      </c>
      <c r="L70" s="2">
        <v>0.93842736932153903</v>
      </c>
      <c r="M70" s="2">
        <v>0.41408468300269907</v>
      </c>
      <c r="N70" s="2" t="str">
        <f>VLOOKUP(Table1[[#This Row],[Salesman ID]],Salesman!$A$1:$D$21,4,0)</f>
        <v>Somnath Chanda</v>
      </c>
      <c r="O70" s="2" t="str">
        <f>VLOOKUP(Table1[[#This Row],[SKU Code]],SKU!$A$1:$C$22,3,0)</f>
        <v>Garnier</v>
      </c>
      <c r="P70" s="2" t="str">
        <f>VLOOKUP(Table1[[#This Row],[Store ID]],Stores!$A$1:$F$51,4,0)</f>
        <v>AllAround</v>
      </c>
      <c r="Q70" s="23">
        <f>INDEX(Period!$B$2:$B$37,MATCH(Table1[[#This Row],[Period ID]],Period!$C$2:$C$37,0))</f>
        <v>43739</v>
      </c>
      <c r="R70" s="2" t="str">
        <f>VLOOKUP(Table1[[#This Row],[City ID]],Region!$A$1:$E$26,2,0)</f>
        <v>Gandhinagar</v>
      </c>
      <c r="S70" s="2" t="str">
        <f>VLOOKUP(Table1[[#This Row],[City ID]],Region!$A$1:$E$26,3,0)</f>
        <v>Gujarat</v>
      </c>
      <c r="T70" s="10" t="str">
        <f>VLOOKUP(Table1[[#This Row],[City ID]],Region!$A$1:$E$26,4,0)</f>
        <v>Western</v>
      </c>
      <c r="U70" s="38">
        <f>MAX(Table1[[#This Row],[Actual Sales]],0)</f>
        <v>15</v>
      </c>
      <c r="V70" s="14">
        <f>MAX(Table1[[#This Row],[Actual Visits]],0)</f>
        <v>11.6</v>
      </c>
      <c r="W70" s="2" t="str">
        <f>VLOOKUP(Table1[[#This Row],[Period ID]],Period!$C$1:$E$37,2,0)</f>
        <v>Fall</v>
      </c>
      <c r="X70" s="2" t="str">
        <f>VLOOKUP(Table1[[#This Row],[Period ID]],Period!$C$1:$E$37,3,0)</f>
        <v>Pre Covid-19</v>
      </c>
    </row>
    <row r="71" spans="1:24" x14ac:dyDescent="0.3">
      <c r="A71" s="2">
        <v>70</v>
      </c>
      <c r="B71" s="2" t="s">
        <v>250</v>
      </c>
      <c r="C71" s="2" t="s">
        <v>103</v>
      </c>
      <c r="D71" s="2" t="s">
        <v>259</v>
      </c>
      <c r="E71" s="2" t="s">
        <v>126</v>
      </c>
      <c r="F71" s="2" t="s">
        <v>196</v>
      </c>
      <c r="G71" s="2" t="s">
        <v>354</v>
      </c>
      <c r="H71" s="12">
        <v>-181</v>
      </c>
      <c r="I71" s="12">
        <v>358.07981993011509</v>
      </c>
      <c r="J71" s="14">
        <v>-12.214285714285714</v>
      </c>
      <c r="K71" s="14">
        <v>22.045430028196847</v>
      </c>
      <c r="L71" s="2">
        <v>0.12235062421071952</v>
      </c>
      <c r="M71" s="2">
        <v>0.14352332204962481</v>
      </c>
      <c r="N71" s="2" t="str">
        <f>VLOOKUP(Table1[[#This Row],[Salesman ID]],Salesman!$A$1:$D$21,4,0)</f>
        <v>Manoj Aggarwal</v>
      </c>
      <c r="O71" s="2" t="str">
        <f>VLOOKUP(Table1[[#This Row],[SKU Code]],SKU!$A$1:$C$22,3,0)</f>
        <v>Garnier</v>
      </c>
      <c r="P71" s="2" t="str">
        <f>VLOOKUP(Table1[[#This Row],[Store ID]],Stores!$A$1:$F$51,4,0)</f>
        <v>Fireside</v>
      </c>
      <c r="Q71" s="23">
        <f>INDEX(Period!$B$2:$B$37,MATCH(Table1[[#This Row],[Period ID]],Period!$C$2:$C$37,0))</f>
        <v>43221</v>
      </c>
      <c r="R71" s="2" t="str">
        <f>VLOOKUP(Table1[[#This Row],[City ID]],Region!$A$1:$E$26,2,0)</f>
        <v>Chennai</v>
      </c>
      <c r="S71" s="2" t="str">
        <f>VLOOKUP(Table1[[#This Row],[City ID]],Region!$A$1:$E$26,3,0)</f>
        <v>Tamil Nadu</v>
      </c>
      <c r="T71" s="10" t="str">
        <f>VLOOKUP(Table1[[#This Row],[City ID]],Region!$A$1:$E$26,4,0)</f>
        <v>Southern</v>
      </c>
      <c r="U71" s="38">
        <f>MAX(Table1[[#This Row],[Actual Sales]],0)</f>
        <v>0</v>
      </c>
      <c r="V71" s="14">
        <f>MAX(Table1[[#This Row],[Actual Visits]],0)</f>
        <v>0</v>
      </c>
      <c r="W71" s="2" t="str">
        <f>VLOOKUP(Table1[[#This Row],[Period ID]],Period!$C$1:$E$37,2,0)</f>
        <v>Spring</v>
      </c>
      <c r="X71" s="2" t="str">
        <f>VLOOKUP(Table1[[#This Row],[Period ID]],Period!$C$1:$E$37,3,0)</f>
        <v>Pre Covid-19</v>
      </c>
    </row>
    <row r="72" spans="1:24" x14ac:dyDescent="0.3">
      <c r="A72" s="2">
        <v>71</v>
      </c>
      <c r="B72" s="2" t="s">
        <v>67</v>
      </c>
      <c r="C72" s="2" t="s">
        <v>98</v>
      </c>
      <c r="D72" s="2" t="s">
        <v>186</v>
      </c>
      <c r="E72" s="2" t="s">
        <v>121</v>
      </c>
      <c r="F72" s="2" t="s">
        <v>225</v>
      </c>
      <c r="G72" s="2" t="s">
        <v>355</v>
      </c>
      <c r="H72" s="12">
        <v>67</v>
      </c>
      <c r="I72" s="12">
        <v>94.54229286688917</v>
      </c>
      <c r="J72" s="14">
        <v>5.1052631578947372</v>
      </c>
      <c r="K72" s="14">
        <v>6.0824398625055327</v>
      </c>
      <c r="L72" s="2">
        <v>0.6771873326293294</v>
      </c>
      <c r="M72" s="2">
        <v>0.51674053624019178</v>
      </c>
      <c r="N72" s="2" t="str">
        <f>VLOOKUP(Table1[[#This Row],[Salesman ID]],Salesman!$A$1:$D$21,4,0)</f>
        <v>Rakhi Anne </v>
      </c>
      <c r="O72" s="2" t="str">
        <f>VLOOKUP(Table1[[#This Row],[SKU Code]],SKU!$A$1:$C$22,3,0)</f>
        <v>NYX Professional</v>
      </c>
      <c r="P72" s="2" t="str">
        <f>VLOOKUP(Table1[[#This Row],[Store ID]],Stores!$A$1:$F$51,4,0)</f>
        <v>Nexus</v>
      </c>
      <c r="Q72" s="23">
        <f>INDEX(Period!$B$2:$B$37,MATCH(Table1[[#This Row],[Period ID]],Period!$C$2:$C$37,0))</f>
        <v>44105</v>
      </c>
      <c r="R72" s="2" t="str">
        <f>VLOOKUP(Table1[[#This Row],[City ID]],Region!$A$1:$E$26,2,0)</f>
        <v>Kohima</v>
      </c>
      <c r="S72" s="2" t="str">
        <f>VLOOKUP(Table1[[#This Row],[City ID]],Region!$A$1:$E$26,3,0)</f>
        <v>Nagaland</v>
      </c>
      <c r="T72" s="10" t="str">
        <f>VLOOKUP(Table1[[#This Row],[City ID]],Region!$A$1:$E$26,4,0)</f>
        <v>Northern</v>
      </c>
      <c r="U72" s="38">
        <f>MAX(Table1[[#This Row],[Actual Sales]],0)</f>
        <v>67</v>
      </c>
      <c r="V72" s="14">
        <f>MAX(Table1[[#This Row],[Actual Visits]],0)</f>
        <v>5.1052631578947372</v>
      </c>
      <c r="W72" s="2" t="str">
        <f>VLOOKUP(Table1[[#This Row],[Period ID]],Period!$C$1:$E$37,2,0)</f>
        <v>Fall</v>
      </c>
      <c r="X72" s="2" t="str">
        <f>VLOOKUP(Table1[[#This Row],[Period ID]],Period!$C$1:$E$37,3,0)</f>
        <v>Post Covid-19</v>
      </c>
    </row>
    <row r="73" spans="1:24" x14ac:dyDescent="0.3">
      <c r="A73" s="2">
        <v>72</v>
      </c>
      <c r="B73" s="2" t="s">
        <v>67</v>
      </c>
      <c r="C73" s="2" t="s">
        <v>93</v>
      </c>
      <c r="D73" s="2" t="s">
        <v>183</v>
      </c>
      <c r="E73" s="2" t="s">
        <v>141</v>
      </c>
      <c r="F73" s="2" t="s">
        <v>203</v>
      </c>
      <c r="G73" s="2" t="s">
        <v>356</v>
      </c>
      <c r="H73" s="12">
        <v>78</v>
      </c>
      <c r="I73" s="12">
        <v>153.55363439171413</v>
      </c>
      <c r="J73" s="14">
        <v>7.95</v>
      </c>
      <c r="K73" s="14">
        <v>12.280029233508589</v>
      </c>
      <c r="L73" s="2">
        <v>0.61618767211764769</v>
      </c>
      <c r="M73" s="2">
        <v>0.19904615661727565</v>
      </c>
      <c r="N73" s="2" t="str">
        <f>VLOOKUP(Table1[[#This Row],[Salesman ID]],Salesman!$A$1:$D$21,4,0)</f>
        <v>Rakhi Anne </v>
      </c>
      <c r="O73" s="2" t="str">
        <f>VLOOKUP(Table1[[#This Row],[SKU Code]],SKU!$A$1:$C$22,3,0)</f>
        <v>Maybelline</v>
      </c>
      <c r="P73" s="2" t="str">
        <f>VLOOKUP(Table1[[#This Row],[Store ID]],Stores!$A$1:$F$51,4,0)</f>
        <v>OurTown</v>
      </c>
      <c r="Q73" s="23">
        <f>INDEX(Period!$B$2:$B$37,MATCH(Table1[[#This Row],[Period ID]],Period!$C$2:$C$37,0))</f>
        <v>43435</v>
      </c>
      <c r="R73" s="2" t="str">
        <f>VLOOKUP(Table1[[#This Row],[City ID]],Region!$A$1:$E$26,2,0)</f>
        <v>Bhopal</v>
      </c>
      <c r="S73" s="2" t="str">
        <f>VLOOKUP(Table1[[#This Row],[City ID]],Region!$A$1:$E$26,3,0)</f>
        <v>Madhya Pradesh</v>
      </c>
      <c r="T73" s="10" t="str">
        <f>VLOOKUP(Table1[[#This Row],[City ID]],Region!$A$1:$E$26,4,0)</f>
        <v>Central</v>
      </c>
      <c r="U73" s="38">
        <f>MAX(Table1[[#This Row],[Actual Sales]],0)</f>
        <v>78</v>
      </c>
      <c r="V73" s="14">
        <f>MAX(Table1[[#This Row],[Actual Visits]],0)</f>
        <v>7.95</v>
      </c>
      <c r="W73" s="2" t="str">
        <f>VLOOKUP(Table1[[#This Row],[Period ID]],Period!$C$1:$E$37,2,0)</f>
        <v>Winter</v>
      </c>
      <c r="X73" s="2" t="str">
        <f>VLOOKUP(Table1[[#This Row],[Period ID]],Period!$C$1:$E$37,3,0)</f>
        <v>Pre Covid-19</v>
      </c>
    </row>
    <row r="74" spans="1:24" x14ac:dyDescent="0.3">
      <c r="A74" s="2">
        <v>73</v>
      </c>
      <c r="B74" s="2" t="s">
        <v>78</v>
      </c>
      <c r="C74" s="2" t="s">
        <v>87</v>
      </c>
      <c r="D74" s="2" t="s">
        <v>261</v>
      </c>
      <c r="E74" s="2" t="s">
        <v>127</v>
      </c>
      <c r="F74" s="2" t="s">
        <v>204</v>
      </c>
      <c r="G74" s="2" t="s">
        <v>357</v>
      </c>
      <c r="H74" s="12">
        <v>12</v>
      </c>
      <c r="I74" s="12">
        <v>20.676945943961822</v>
      </c>
      <c r="J74" s="14">
        <v>7.0666666666666664</v>
      </c>
      <c r="K74" s="14">
        <v>7.9848193316982554</v>
      </c>
      <c r="L74" s="2">
        <v>0.94212036194251114</v>
      </c>
      <c r="M74" s="2">
        <v>0.46306218784753361</v>
      </c>
      <c r="N74" s="2" t="str">
        <f>VLOOKUP(Table1[[#This Row],[Salesman ID]],Salesman!$A$1:$D$21,4,0)</f>
        <v>Neela Chaudry </v>
      </c>
      <c r="O74" s="2" t="str">
        <f>VLOOKUP(Table1[[#This Row],[SKU Code]],SKU!$A$1:$C$22,3,0)</f>
        <v>Maybelline</v>
      </c>
      <c r="P74" s="2" t="str">
        <f>VLOOKUP(Table1[[#This Row],[Store ID]],Stores!$A$1:$F$51,4,0)</f>
        <v>OurTown</v>
      </c>
      <c r="Q74" s="23">
        <f>INDEX(Period!$B$2:$B$37,MATCH(Table1[[#This Row],[Period ID]],Period!$C$2:$C$37,0))</f>
        <v>43466</v>
      </c>
      <c r="R74" s="2" t="str">
        <f>VLOOKUP(Table1[[#This Row],[City ID]],Region!$A$1:$E$26,2,0)</f>
        <v>Gandhinagar</v>
      </c>
      <c r="S74" s="2" t="str">
        <f>VLOOKUP(Table1[[#This Row],[City ID]],Region!$A$1:$E$26,3,0)</f>
        <v>Gujarat</v>
      </c>
      <c r="T74" s="10" t="str">
        <f>VLOOKUP(Table1[[#This Row],[City ID]],Region!$A$1:$E$26,4,0)</f>
        <v>Western</v>
      </c>
      <c r="U74" s="38">
        <f>MAX(Table1[[#This Row],[Actual Sales]],0)</f>
        <v>12</v>
      </c>
      <c r="V74" s="14">
        <f>MAX(Table1[[#This Row],[Actual Visits]],0)</f>
        <v>7.0666666666666664</v>
      </c>
      <c r="W74" s="2" t="str">
        <f>VLOOKUP(Table1[[#This Row],[Period ID]],Period!$C$1:$E$37,2,0)</f>
        <v>Winter</v>
      </c>
      <c r="X74" s="2" t="str">
        <f>VLOOKUP(Table1[[#This Row],[Period ID]],Period!$C$1:$E$37,3,0)</f>
        <v>Pre Covid-19</v>
      </c>
    </row>
    <row r="75" spans="1:24" x14ac:dyDescent="0.3">
      <c r="A75" s="2">
        <v>74</v>
      </c>
      <c r="B75" s="2" t="s">
        <v>68</v>
      </c>
      <c r="C75" s="2" t="s">
        <v>104</v>
      </c>
      <c r="D75" s="2" t="s">
        <v>262</v>
      </c>
      <c r="E75" s="2" t="s">
        <v>145</v>
      </c>
      <c r="F75" s="2" t="s">
        <v>192</v>
      </c>
      <c r="G75" s="2" t="s">
        <v>358</v>
      </c>
      <c r="H75" s="12">
        <v>172</v>
      </c>
      <c r="I75" s="12">
        <v>240.4805583002227</v>
      </c>
      <c r="J75" s="14">
        <v>4.7142857142857144</v>
      </c>
      <c r="K75" s="14">
        <v>5.509588233768608</v>
      </c>
      <c r="L75" s="2">
        <v>0.1635012640628053</v>
      </c>
      <c r="M75" s="2">
        <v>0.70478425976579762</v>
      </c>
      <c r="N75" s="2" t="str">
        <f>VLOOKUP(Table1[[#This Row],[Salesman ID]],Salesman!$A$1:$D$21,4,0)</f>
        <v>Jessica Singhal </v>
      </c>
      <c r="O75" s="2" t="str">
        <f>VLOOKUP(Table1[[#This Row],[SKU Code]],SKU!$A$1:$C$22,3,0)</f>
        <v>Maybelline</v>
      </c>
      <c r="P75" s="2" t="str">
        <f>VLOOKUP(Table1[[#This Row],[Store ID]],Stores!$A$1:$F$51,4,0)</f>
        <v>Saffron</v>
      </c>
      <c r="Q75" s="23">
        <f>INDEX(Period!$B$2:$B$37,MATCH(Table1[[#This Row],[Period ID]],Period!$C$2:$C$37,0))</f>
        <v>43101</v>
      </c>
      <c r="R75" s="2" t="str">
        <f>VLOOKUP(Table1[[#This Row],[City ID]],Region!$A$1:$E$26,2,0)</f>
        <v>Hyderabad</v>
      </c>
      <c r="S75" s="2" t="str">
        <f>VLOOKUP(Table1[[#This Row],[City ID]],Region!$A$1:$E$26,3,0)</f>
        <v>Telangana</v>
      </c>
      <c r="T75" s="10" t="str">
        <f>VLOOKUP(Table1[[#This Row],[City ID]],Region!$A$1:$E$26,4,0)</f>
        <v>Southern</v>
      </c>
      <c r="U75" s="38">
        <f>MAX(Table1[[#This Row],[Actual Sales]],0)</f>
        <v>172</v>
      </c>
      <c r="V75" s="14">
        <f>MAX(Table1[[#This Row],[Actual Visits]],0)</f>
        <v>4.7142857142857144</v>
      </c>
      <c r="W75" s="2" t="str">
        <f>VLOOKUP(Table1[[#This Row],[Period ID]],Period!$C$1:$E$37,2,0)</f>
        <v>Winter</v>
      </c>
      <c r="X75" s="2" t="str">
        <f>VLOOKUP(Table1[[#This Row],[Period ID]],Period!$C$1:$E$37,3,0)</f>
        <v>Pre Covid-19</v>
      </c>
    </row>
    <row r="76" spans="1:24" x14ac:dyDescent="0.3">
      <c r="A76" s="2">
        <v>75</v>
      </c>
      <c r="B76" s="2" t="s">
        <v>73</v>
      </c>
      <c r="C76" s="2" t="s">
        <v>85</v>
      </c>
      <c r="D76" s="2" t="s">
        <v>254</v>
      </c>
      <c r="E76" s="2" t="s">
        <v>129</v>
      </c>
      <c r="F76" s="2" t="s">
        <v>196</v>
      </c>
      <c r="G76" s="2" t="s">
        <v>359</v>
      </c>
      <c r="H76" s="12">
        <v>152</v>
      </c>
      <c r="I76" s="12">
        <v>156.10265481587703</v>
      </c>
      <c r="J76" s="14">
        <v>5.65</v>
      </c>
      <c r="K76" s="14">
        <v>8.7736655659773604</v>
      </c>
      <c r="L76" s="2">
        <v>0.26520125794099736</v>
      </c>
      <c r="M76" s="2">
        <v>0.43306417273348052</v>
      </c>
      <c r="N76" s="2" t="str">
        <f>VLOOKUP(Table1[[#This Row],[Salesman ID]],Salesman!$A$1:$D$21,4,0)</f>
        <v>Veena Bath </v>
      </c>
      <c r="O76" s="2" t="str">
        <f>VLOOKUP(Table1[[#This Row],[SKU Code]],SKU!$A$1:$C$22,3,0)</f>
        <v>Garnier</v>
      </c>
      <c r="P76" s="2" t="str">
        <f>VLOOKUP(Table1[[#This Row],[Store ID]],Stores!$A$1:$F$51,4,0)</f>
        <v>AllStar</v>
      </c>
      <c r="Q76" s="23">
        <f>INDEX(Period!$B$2:$B$37,MATCH(Table1[[#This Row],[Period ID]],Period!$C$2:$C$37,0))</f>
        <v>43221</v>
      </c>
      <c r="R76" s="2" t="str">
        <f>VLOOKUP(Table1[[#This Row],[City ID]],Region!$A$1:$E$26,2,0)</f>
        <v>Naya Raipur</v>
      </c>
      <c r="S76" s="2" t="str">
        <f>VLOOKUP(Table1[[#This Row],[City ID]],Region!$A$1:$E$26,3,0)</f>
        <v>Chhattisgarh</v>
      </c>
      <c r="T76" s="10" t="str">
        <f>VLOOKUP(Table1[[#This Row],[City ID]],Region!$A$1:$E$26,4,0)</f>
        <v>Central</v>
      </c>
      <c r="U76" s="38">
        <f>MAX(Table1[[#This Row],[Actual Sales]],0)</f>
        <v>152</v>
      </c>
      <c r="V76" s="14">
        <f>MAX(Table1[[#This Row],[Actual Visits]],0)</f>
        <v>5.65</v>
      </c>
      <c r="W76" s="2" t="str">
        <f>VLOOKUP(Table1[[#This Row],[Period ID]],Period!$C$1:$E$37,2,0)</f>
        <v>Spring</v>
      </c>
      <c r="X76" s="2" t="str">
        <f>VLOOKUP(Table1[[#This Row],[Period ID]],Period!$C$1:$E$37,3,0)</f>
        <v>Pre Covid-19</v>
      </c>
    </row>
    <row r="77" spans="1:24" x14ac:dyDescent="0.3">
      <c r="A77" s="2">
        <v>76</v>
      </c>
      <c r="B77" s="2" t="s">
        <v>73</v>
      </c>
      <c r="C77" s="2" t="s">
        <v>82</v>
      </c>
      <c r="D77" s="2" t="s">
        <v>188</v>
      </c>
      <c r="E77" s="2" t="s">
        <v>106</v>
      </c>
      <c r="F77" s="2" t="s">
        <v>225</v>
      </c>
      <c r="G77" s="2" t="s">
        <v>360</v>
      </c>
      <c r="H77" s="12">
        <v>2</v>
      </c>
      <c r="I77" s="12">
        <v>3.9668026499301092</v>
      </c>
      <c r="J77" s="14">
        <v>2.0714285714285716</v>
      </c>
      <c r="K77" s="14">
        <v>2.5311101779465677</v>
      </c>
      <c r="L77" s="2">
        <v>0.99425598900513446</v>
      </c>
      <c r="M77" s="2">
        <v>0.89857736824719281</v>
      </c>
      <c r="N77" s="2" t="str">
        <f>VLOOKUP(Table1[[#This Row],[Salesman ID]],Salesman!$A$1:$D$21,4,0)</f>
        <v>Veena Bath </v>
      </c>
      <c r="O77" s="2" t="str">
        <f>VLOOKUP(Table1[[#This Row],[SKU Code]],SKU!$A$1:$C$22,3,0)</f>
        <v>Garnier</v>
      </c>
      <c r="P77" s="2" t="str">
        <f>VLOOKUP(Table1[[#This Row],[Store ID]],Stores!$A$1:$F$51,4,0)</f>
        <v>OurTown</v>
      </c>
      <c r="Q77" s="23">
        <f>INDEX(Period!$B$2:$B$37,MATCH(Table1[[#This Row],[Period ID]],Period!$C$2:$C$37,0))</f>
        <v>44105</v>
      </c>
      <c r="R77" s="2" t="str">
        <f>VLOOKUP(Table1[[#This Row],[City ID]],Region!$A$1:$E$26,2,0)</f>
        <v>Itanagar</v>
      </c>
      <c r="S77" s="2" t="str">
        <f>VLOOKUP(Table1[[#This Row],[City ID]],Region!$A$1:$E$26,3,0)</f>
        <v>Arunachal Pradesh</v>
      </c>
      <c r="T77" s="10" t="str">
        <f>VLOOKUP(Table1[[#This Row],[City ID]],Region!$A$1:$E$26,4,0)</f>
        <v>Northern</v>
      </c>
      <c r="U77" s="38">
        <f>MAX(Table1[[#This Row],[Actual Sales]],0)</f>
        <v>2</v>
      </c>
      <c r="V77" s="14">
        <f>MAX(Table1[[#This Row],[Actual Visits]],0)</f>
        <v>2.0714285714285716</v>
      </c>
      <c r="W77" s="2" t="str">
        <f>VLOOKUP(Table1[[#This Row],[Period ID]],Period!$C$1:$E$37,2,0)</f>
        <v>Fall</v>
      </c>
      <c r="X77" s="2" t="str">
        <f>VLOOKUP(Table1[[#This Row],[Period ID]],Period!$C$1:$E$37,3,0)</f>
        <v>Post Covid-19</v>
      </c>
    </row>
    <row r="78" spans="1:24" x14ac:dyDescent="0.3">
      <c r="A78" s="2">
        <v>77</v>
      </c>
      <c r="B78" s="2" t="s">
        <v>66</v>
      </c>
      <c r="C78" s="2" t="s">
        <v>104</v>
      </c>
      <c r="D78" s="2" t="s">
        <v>180</v>
      </c>
      <c r="E78" s="2" t="s">
        <v>135</v>
      </c>
      <c r="F78" s="2" t="s">
        <v>216</v>
      </c>
      <c r="G78" s="2" t="s">
        <v>361</v>
      </c>
      <c r="H78" s="12">
        <v>90</v>
      </c>
      <c r="I78" s="12">
        <v>163.73310366061338</v>
      </c>
      <c r="J78" s="14">
        <v>7</v>
      </c>
      <c r="K78" s="14">
        <v>8.2403657876930101</v>
      </c>
      <c r="L78" s="2">
        <v>0.56506888108328024</v>
      </c>
      <c r="M78" s="2">
        <v>0.32773622894649412</v>
      </c>
      <c r="N78" s="2" t="str">
        <f>VLOOKUP(Table1[[#This Row],[Salesman ID]],Salesman!$A$1:$D$21,4,0)</f>
        <v>Wahid Khan</v>
      </c>
      <c r="O78" s="2" t="str">
        <f>VLOOKUP(Table1[[#This Row],[SKU Code]],SKU!$A$1:$C$22,3,0)</f>
        <v>NYX Professional</v>
      </c>
      <c r="P78" s="2" t="str">
        <f>VLOOKUP(Table1[[#This Row],[Store ID]],Stores!$A$1:$F$51,4,0)</f>
        <v>Nexus</v>
      </c>
      <c r="Q78" s="23">
        <f>INDEX(Period!$B$2:$B$37,MATCH(Table1[[#This Row],[Period ID]],Period!$C$2:$C$37,0))</f>
        <v>43831</v>
      </c>
      <c r="R78" s="2" t="str">
        <f>VLOOKUP(Table1[[#This Row],[City ID]],Region!$A$1:$E$26,2,0)</f>
        <v>Hyderabad</v>
      </c>
      <c r="S78" s="2" t="str">
        <f>VLOOKUP(Table1[[#This Row],[City ID]],Region!$A$1:$E$26,3,0)</f>
        <v>Telangana</v>
      </c>
      <c r="T78" s="10" t="str">
        <f>VLOOKUP(Table1[[#This Row],[City ID]],Region!$A$1:$E$26,4,0)</f>
        <v>Southern</v>
      </c>
      <c r="U78" s="38">
        <f>MAX(Table1[[#This Row],[Actual Sales]],0)</f>
        <v>90</v>
      </c>
      <c r="V78" s="14">
        <f>MAX(Table1[[#This Row],[Actual Visits]],0)</f>
        <v>7</v>
      </c>
      <c r="W78" s="2" t="str">
        <f>VLOOKUP(Table1[[#This Row],[Period ID]],Period!$C$1:$E$37,2,0)</f>
        <v>Winter</v>
      </c>
      <c r="X78" s="2" t="str">
        <f>VLOOKUP(Table1[[#This Row],[Period ID]],Period!$C$1:$E$37,3,0)</f>
        <v>Pre Covid-19</v>
      </c>
    </row>
    <row r="79" spans="1:24" x14ac:dyDescent="0.3">
      <c r="A79" s="2">
        <v>78</v>
      </c>
      <c r="B79" s="2" t="s">
        <v>69</v>
      </c>
      <c r="C79" s="2" t="s">
        <v>94</v>
      </c>
      <c r="D79" s="2" t="s">
        <v>254</v>
      </c>
      <c r="E79" s="2" t="s">
        <v>121</v>
      </c>
      <c r="F79" s="2" t="s">
        <v>217</v>
      </c>
      <c r="G79" s="2" t="s">
        <v>362</v>
      </c>
      <c r="H79" s="12">
        <v>83</v>
      </c>
      <c r="I79" s="12">
        <v>135.29514496484029</v>
      </c>
      <c r="J79" s="14">
        <v>4.6363636363636367</v>
      </c>
      <c r="K79" s="14">
        <v>9.1381576700630092</v>
      </c>
      <c r="L79" s="2">
        <v>0.59055366050281111</v>
      </c>
      <c r="M79" s="2">
        <v>0.80543820344939387</v>
      </c>
      <c r="N79" s="2" t="str">
        <f>VLOOKUP(Table1[[#This Row],[Salesman ID]],Salesman!$A$1:$D$21,4,0)</f>
        <v>Samuel George</v>
      </c>
      <c r="O79" s="2" t="str">
        <f>VLOOKUP(Table1[[#This Row],[SKU Code]],SKU!$A$1:$C$22,3,0)</f>
        <v>Garnier</v>
      </c>
      <c r="P79" s="2" t="str">
        <f>VLOOKUP(Table1[[#This Row],[Store ID]],Stores!$A$1:$F$51,4,0)</f>
        <v>Nexus</v>
      </c>
      <c r="Q79" s="23">
        <f>INDEX(Period!$B$2:$B$37,MATCH(Table1[[#This Row],[Period ID]],Period!$C$2:$C$37,0))</f>
        <v>43862</v>
      </c>
      <c r="R79" s="2" t="str">
        <f>VLOOKUP(Table1[[#This Row],[City ID]],Region!$A$1:$E$26,2,0)</f>
        <v>Mumbai</v>
      </c>
      <c r="S79" s="2" t="str">
        <f>VLOOKUP(Table1[[#This Row],[City ID]],Region!$A$1:$E$26,3,0)</f>
        <v>Maharashtra</v>
      </c>
      <c r="T79" s="10" t="str">
        <f>VLOOKUP(Table1[[#This Row],[City ID]],Region!$A$1:$E$26,4,0)</f>
        <v>Western</v>
      </c>
      <c r="U79" s="38">
        <f>MAX(Table1[[#This Row],[Actual Sales]],0)</f>
        <v>83</v>
      </c>
      <c r="V79" s="14">
        <f>MAX(Table1[[#This Row],[Actual Visits]],0)</f>
        <v>4.6363636363636367</v>
      </c>
      <c r="W79" s="2" t="str">
        <f>VLOOKUP(Table1[[#This Row],[Period ID]],Period!$C$1:$E$37,2,0)</f>
        <v>Winter</v>
      </c>
      <c r="X79" s="2" t="str">
        <f>VLOOKUP(Table1[[#This Row],[Period ID]],Period!$C$1:$E$37,3,0)</f>
        <v>Pre Covid-19</v>
      </c>
    </row>
    <row r="80" spans="1:24" x14ac:dyDescent="0.3">
      <c r="A80" s="2">
        <v>79</v>
      </c>
      <c r="B80" s="2" t="s">
        <v>68</v>
      </c>
      <c r="C80" s="2" t="s">
        <v>95</v>
      </c>
      <c r="D80" s="2" t="s">
        <v>186</v>
      </c>
      <c r="E80" s="2" t="s">
        <v>108</v>
      </c>
      <c r="F80" s="2" t="s">
        <v>212</v>
      </c>
      <c r="G80" s="2" t="s">
        <v>363</v>
      </c>
      <c r="H80" s="12">
        <v>197</v>
      </c>
      <c r="I80" s="12">
        <v>350.31930501188094</v>
      </c>
      <c r="J80" s="14">
        <v>14.5</v>
      </c>
      <c r="K80" s="14">
        <v>24.536515975895494</v>
      </c>
      <c r="L80" s="2">
        <v>1.8146540530309618E-2</v>
      </c>
      <c r="M80" s="2">
        <v>0.12663280396080678</v>
      </c>
      <c r="N80" s="2" t="str">
        <f>VLOOKUP(Table1[[#This Row],[Salesman ID]],Salesman!$A$1:$D$21,4,0)</f>
        <v>Jessica Singhal </v>
      </c>
      <c r="O80" s="2" t="str">
        <f>VLOOKUP(Table1[[#This Row],[SKU Code]],SKU!$A$1:$C$22,3,0)</f>
        <v>NYX Professional</v>
      </c>
      <c r="P80" s="2" t="str">
        <f>VLOOKUP(Table1[[#This Row],[Store ID]],Stores!$A$1:$F$51,4,0)</f>
        <v>AllStar</v>
      </c>
      <c r="Q80" s="23">
        <f>INDEX(Period!$B$2:$B$37,MATCH(Table1[[#This Row],[Period ID]],Period!$C$2:$C$37,0))</f>
        <v>43709</v>
      </c>
      <c r="R80" s="2" t="str">
        <f>VLOOKUP(Table1[[#This Row],[City ID]],Region!$A$1:$E$26,2,0)</f>
        <v>Imphal</v>
      </c>
      <c r="S80" s="2" t="str">
        <f>VLOOKUP(Table1[[#This Row],[City ID]],Region!$A$1:$E$26,3,0)</f>
        <v>Manipur</v>
      </c>
      <c r="T80" s="10" t="str">
        <f>VLOOKUP(Table1[[#This Row],[City ID]],Region!$A$1:$E$26,4,0)</f>
        <v>Northern</v>
      </c>
      <c r="U80" s="38">
        <f>MAX(Table1[[#This Row],[Actual Sales]],0)</f>
        <v>197</v>
      </c>
      <c r="V80" s="14">
        <f>MAX(Table1[[#This Row],[Actual Visits]],0)</f>
        <v>14.5</v>
      </c>
      <c r="W80" s="2" t="str">
        <f>VLOOKUP(Table1[[#This Row],[Period ID]],Period!$C$1:$E$37,2,0)</f>
        <v>Fall</v>
      </c>
      <c r="X80" s="2" t="str">
        <f>VLOOKUP(Table1[[#This Row],[Period ID]],Period!$C$1:$E$37,3,0)</f>
        <v>Pre Covid-19</v>
      </c>
    </row>
    <row r="81" spans="1:24" x14ac:dyDescent="0.3">
      <c r="A81" s="2">
        <v>80</v>
      </c>
      <c r="B81" s="2" t="s">
        <v>74</v>
      </c>
      <c r="C81" s="2" t="s">
        <v>89</v>
      </c>
      <c r="D81" s="2" t="s">
        <v>186</v>
      </c>
      <c r="E81" s="2" t="s">
        <v>116</v>
      </c>
      <c r="F81" s="2" t="s">
        <v>192</v>
      </c>
      <c r="G81" s="2" t="s">
        <v>364</v>
      </c>
      <c r="H81" s="12">
        <v>-85</v>
      </c>
      <c r="I81" s="12">
        <v>165.39930323806101</v>
      </c>
      <c r="J81" s="14">
        <v>-13.333333333333334</v>
      </c>
      <c r="K81" s="14">
        <v>21.233191489393239</v>
      </c>
      <c r="L81" s="2">
        <v>0.57959021764180962</v>
      </c>
      <c r="M81" s="2">
        <v>1.7799130910499672E-3</v>
      </c>
      <c r="N81" s="2" t="str">
        <f>VLOOKUP(Table1[[#This Row],[Salesman ID]],Salesman!$A$1:$D$21,4,0)</f>
        <v>Tejaswani Butala </v>
      </c>
      <c r="O81" s="2" t="str">
        <f>VLOOKUP(Table1[[#This Row],[SKU Code]],SKU!$A$1:$C$22,3,0)</f>
        <v>NYX Professional</v>
      </c>
      <c r="P81" s="2" t="str">
        <f>VLOOKUP(Table1[[#This Row],[Store ID]],Stores!$A$1:$F$51,4,0)</f>
        <v>BlueFire</v>
      </c>
      <c r="Q81" s="23">
        <f>INDEX(Period!$B$2:$B$37,MATCH(Table1[[#This Row],[Period ID]],Period!$C$2:$C$37,0))</f>
        <v>43101</v>
      </c>
      <c r="R81" s="2" t="str">
        <f>VLOOKUP(Table1[[#This Row],[City ID]],Region!$A$1:$E$26,2,0)</f>
        <v>Shimla</v>
      </c>
      <c r="S81" s="2" t="str">
        <f>VLOOKUP(Table1[[#This Row],[City ID]],Region!$A$1:$E$26,3,0)</f>
        <v>Himachal Pradesh</v>
      </c>
      <c r="T81" s="10" t="str">
        <f>VLOOKUP(Table1[[#This Row],[City ID]],Region!$A$1:$E$26,4,0)</f>
        <v>Northern</v>
      </c>
      <c r="U81" s="38">
        <f>MAX(Table1[[#This Row],[Actual Sales]],0)</f>
        <v>0</v>
      </c>
      <c r="V81" s="14">
        <f>MAX(Table1[[#This Row],[Actual Visits]],0)</f>
        <v>0</v>
      </c>
      <c r="W81" s="2" t="str">
        <f>VLOOKUP(Table1[[#This Row],[Period ID]],Period!$C$1:$E$37,2,0)</f>
        <v>Winter</v>
      </c>
      <c r="X81" s="2" t="str">
        <f>VLOOKUP(Table1[[#This Row],[Period ID]],Period!$C$1:$E$37,3,0)</f>
        <v>Pre Covid-19</v>
      </c>
    </row>
    <row r="82" spans="1:24" x14ac:dyDescent="0.3">
      <c r="A82" s="2">
        <v>81</v>
      </c>
      <c r="B82" s="2" t="s">
        <v>70</v>
      </c>
      <c r="C82" s="2" t="s">
        <v>96</v>
      </c>
      <c r="D82" s="2" t="s">
        <v>255</v>
      </c>
      <c r="E82" s="2" t="s">
        <v>147</v>
      </c>
      <c r="F82" s="2" t="s">
        <v>209</v>
      </c>
      <c r="G82" s="2" t="s">
        <v>365</v>
      </c>
      <c r="H82" s="12">
        <v>114</v>
      </c>
      <c r="I82" s="12">
        <v>225.8815985233677</v>
      </c>
      <c r="J82" s="14">
        <v>3.1</v>
      </c>
      <c r="K82" s="14">
        <v>6.0423248925246078</v>
      </c>
      <c r="L82" s="2">
        <v>0.4201121085397761</v>
      </c>
      <c r="M82" s="2">
        <v>0.71843393807109845</v>
      </c>
      <c r="N82" s="2" t="str">
        <f>VLOOKUP(Table1[[#This Row],[Salesman ID]],Salesman!$A$1:$D$21,4,0)</f>
        <v>Bhola Rampersad </v>
      </c>
      <c r="O82" s="2" t="str">
        <f>VLOOKUP(Table1[[#This Row],[SKU Code]],SKU!$A$1:$C$22,3,0)</f>
        <v>Maybelline</v>
      </c>
      <c r="P82" s="2" t="str">
        <f>VLOOKUP(Table1[[#This Row],[Store ID]],Stores!$A$1:$F$51,4,0)</f>
        <v>Fireside</v>
      </c>
      <c r="Q82" s="23">
        <f>INDEX(Period!$B$2:$B$37,MATCH(Table1[[#This Row],[Period ID]],Period!$C$2:$C$37,0))</f>
        <v>43617</v>
      </c>
      <c r="R82" s="2" t="str">
        <f>VLOOKUP(Table1[[#This Row],[City ID]],Region!$A$1:$E$26,2,0)</f>
        <v>Shillong</v>
      </c>
      <c r="S82" s="2" t="str">
        <f>VLOOKUP(Table1[[#This Row],[City ID]],Region!$A$1:$E$26,3,0)</f>
        <v>Meghalaya</v>
      </c>
      <c r="T82" s="10" t="str">
        <f>VLOOKUP(Table1[[#This Row],[City ID]],Region!$A$1:$E$26,4,0)</f>
        <v>Northern</v>
      </c>
      <c r="U82" s="38">
        <f>MAX(Table1[[#This Row],[Actual Sales]],0)</f>
        <v>114</v>
      </c>
      <c r="V82" s="14">
        <f>MAX(Table1[[#This Row],[Actual Visits]],0)</f>
        <v>3.1</v>
      </c>
      <c r="W82" s="2" t="str">
        <f>VLOOKUP(Table1[[#This Row],[Period ID]],Period!$C$1:$E$37,2,0)</f>
        <v>Summer</v>
      </c>
      <c r="X82" s="2" t="str">
        <f>VLOOKUP(Table1[[#This Row],[Period ID]],Period!$C$1:$E$37,3,0)</f>
        <v>Pre Covid-19</v>
      </c>
    </row>
    <row r="83" spans="1:24" x14ac:dyDescent="0.3">
      <c r="A83" s="2">
        <v>82</v>
      </c>
      <c r="B83" s="2" t="s">
        <v>250</v>
      </c>
      <c r="C83" s="2" t="s">
        <v>92</v>
      </c>
      <c r="D83" s="2" t="s">
        <v>187</v>
      </c>
      <c r="E83" s="2" t="s">
        <v>125</v>
      </c>
      <c r="F83" s="2" t="s">
        <v>225</v>
      </c>
      <c r="G83" s="2" t="s">
        <v>366</v>
      </c>
      <c r="H83" s="12">
        <v>184</v>
      </c>
      <c r="I83" s="12">
        <v>307.76869590293609</v>
      </c>
      <c r="J83" s="14">
        <v>1</v>
      </c>
      <c r="K83" s="14">
        <v>1.8760488056815781</v>
      </c>
      <c r="L83" s="2">
        <v>0.10976360094108051</v>
      </c>
      <c r="M83" s="2">
        <v>0.94454604060356273</v>
      </c>
      <c r="N83" s="2" t="str">
        <f>VLOOKUP(Table1[[#This Row],[Salesman ID]],Salesman!$A$1:$D$21,4,0)</f>
        <v>Manoj Aggarwal</v>
      </c>
      <c r="O83" s="2" t="str">
        <f>VLOOKUP(Table1[[#This Row],[SKU Code]],SKU!$A$1:$C$22,3,0)</f>
        <v>Maybelline</v>
      </c>
      <c r="P83" s="2" t="str">
        <f>VLOOKUP(Table1[[#This Row],[Store ID]],Stores!$A$1:$F$51,4,0)</f>
        <v>AllAround</v>
      </c>
      <c r="Q83" s="23">
        <f>INDEX(Period!$B$2:$B$37,MATCH(Table1[[#This Row],[Period ID]],Period!$C$2:$C$37,0))</f>
        <v>44105</v>
      </c>
      <c r="R83" s="2" t="str">
        <f>VLOOKUP(Table1[[#This Row],[City ID]],Region!$A$1:$E$26,2,0)</f>
        <v>Thiruvananthapuram</v>
      </c>
      <c r="S83" s="2" t="str">
        <f>VLOOKUP(Table1[[#This Row],[City ID]],Region!$A$1:$E$26,3,0)</f>
        <v>Kerala</v>
      </c>
      <c r="T83" s="10" t="str">
        <f>VLOOKUP(Table1[[#This Row],[City ID]],Region!$A$1:$E$26,4,0)</f>
        <v>Southern</v>
      </c>
      <c r="U83" s="38">
        <f>MAX(Table1[[#This Row],[Actual Sales]],0)</f>
        <v>184</v>
      </c>
      <c r="V83" s="14">
        <f>MAX(Table1[[#This Row],[Actual Visits]],0)</f>
        <v>1</v>
      </c>
      <c r="W83" s="2" t="str">
        <f>VLOOKUP(Table1[[#This Row],[Period ID]],Period!$C$1:$E$37,2,0)</f>
        <v>Fall</v>
      </c>
      <c r="X83" s="2" t="str">
        <f>VLOOKUP(Table1[[#This Row],[Period ID]],Period!$C$1:$E$37,3,0)</f>
        <v>Post Covid-19</v>
      </c>
    </row>
    <row r="84" spans="1:24" x14ac:dyDescent="0.3">
      <c r="A84" s="2">
        <v>83</v>
      </c>
      <c r="B84" s="2" t="s">
        <v>73</v>
      </c>
      <c r="C84" s="2" t="s">
        <v>86</v>
      </c>
      <c r="D84" s="2" t="s">
        <v>263</v>
      </c>
      <c r="E84" s="2" t="s">
        <v>107</v>
      </c>
      <c r="F84" s="2" t="s">
        <v>211</v>
      </c>
      <c r="G84" s="2" t="s">
        <v>367</v>
      </c>
      <c r="H84" s="12">
        <v>119</v>
      </c>
      <c r="I84" s="12">
        <v>164.88087391227543</v>
      </c>
      <c r="J84" s="14">
        <v>8.85</v>
      </c>
      <c r="K84" s="14">
        <v>11.543015320368848</v>
      </c>
      <c r="L84" s="2">
        <v>0.40119114882459972</v>
      </c>
      <c r="M84" s="2">
        <v>0.11569020242385897</v>
      </c>
      <c r="N84" s="2" t="str">
        <f>VLOOKUP(Table1[[#This Row],[Salesman ID]],Salesman!$A$1:$D$21,4,0)</f>
        <v>Veena Bath </v>
      </c>
      <c r="O84" s="2" t="str">
        <f>VLOOKUP(Table1[[#This Row],[SKU Code]],SKU!$A$1:$C$22,3,0)</f>
        <v>Garnier</v>
      </c>
      <c r="P84" s="2" t="str">
        <f>VLOOKUP(Table1[[#This Row],[Store ID]],Stores!$A$1:$F$51,4,0)</f>
        <v>Nexus</v>
      </c>
      <c r="Q84" s="23">
        <f>INDEX(Period!$B$2:$B$37,MATCH(Table1[[#This Row],[Period ID]],Period!$C$2:$C$37,0))</f>
        <v>43678</v>
      </c>
      <c r="R84" s="2" t="str">
        <f>VLOOKUP(Table1[[#This Row],[City ID]],Region!$A$1:$E$26,2,0)</f>
        <v>Panaji</v>
      </c>
      <c r="S84" s="2" t="str">
        <f>VLOOKUP(Table1[[#This Row],[City ID]],Region!$A$1:$E$26,3,0)</f>
        <v>Goa</v>
      </c>
      <c r="T84" s="10" t="str">
        <f>VLOOKUP(Table1[[#This Row],[City ID]],Region!$A$1:$E$26,4,0)</f>
        <v>Western</v>
      </c>
      <c r="U84" s="38">
        <f>MAX(Table1[[#This Row],[Actual Sales]],0)</f>
        <v>119</v>
      </c>
      <c r="V84" s="14">
        <f>MAX(Table1[[#This Row],[Actual Visits]],0)</f>
        <v>8.85</v>
      </c>
      <c r="W84" s="2" t="str">
        <f>VLOOKUP(Table1[[#This Row],[Period ID]],Period!$C$1:$E$37,2,0)</f>
        <v>Summer</v>
      </c>
      <c r="X84" s="2" t="str">
        <f>VLOOKUP(Table1[[#This Row],[Period ID]],Period!$C$1:$E$37,3,0)</f>
        <v>Pre Covid-19</v>
      </c>
    </row>
    <row r="85" spans="1:24" x14ac:dyDescent="0.3">
      <c r="A85" s="2">
        <v>84</v>
      </c>
      <c r="B85" s="2" t="s">
        <v>72</v>
      </c>
      <c r="C85" s="2" t="s">
        <v>98</v>
      </c>
      <c r="D85" s="2" t="s">
        <v>257</v>
      </c>
      <c r="E85" s="2" t="s">
        <v>152</v>
      </c>
      <c r="F85" s="2" t="s">
        <v>210</v>
      </c>
      <c r="G85" s="2" t="s">
        <v>368</v>
      </c>
      <c r="H85" s="12">
        <v>155</v>
      </c>
      <c r="I85" s="12">
        <v>230.5865563474693</v>
      </c>
      <c r="J85" s="14">
        <v>2.1</v>
      </c>
      <c r="K85" s="14">
        <v>3.6644941030254583</v>
      </c>
      <c r="L85" s="2">
        <v>0.25125872146610961</v>
      </c>
      <c r="M85" s="2">
        <v>0.84944654439504008</v>
      </c>
      <c r="N85" s="2" t="str">
        <f>VLOOKUP(Table1[[#This Row],[Salesman ID]],Salesman!$A$1:$D$21,4,0)</f>
        <v>Somnath Chanda</v>
      </c>
      <c r="O85" s="2" t="str">
        <f>VLOOKUP(Table1[[#This Row],[SKU Code]],SKU!$A$1:$C$22,3,0)</f>
        <v>Maybelline</v>
      </c>
      <c r="P85" s="2" t="str">
        <f>VLOOKUP(Table1[[#This Row],[Store ID]],Stores!$A$1:$F$51,4,0)</f>
        <v>Saffron</v>
      </c>
      <c r="Q85" s="23">
        <f>INDEX(Period!$B$2:$B$37,MATCH(Table1[[#This Row],[Period ID]],Period!$C$2:$C$37,0))</f>
        <v>43647</v>
      </c>
      <c r="R85" s="2" t="str">
        <f>VLOOKUP(Table1[[#This Row],[City ID]],Region!$A$1:$E$26,2,0)</f>
        <v>Kohima</v>
      </c>
      <c r="S85" s="2" t="str">
        <f>VLOOKUP(Table1[[#This Row],[City ID]],Region!$A$1:$E$26,3,0)</f>
        <v>Nagaland</v>
      </c>
      <c r="T85" s="10" t="str">
        <f>VLOOKUP(Table1[[#This Row],[City ID]],Region!$A$1:$E$26,4,0)</f>
        <v>Northern</v>
      </c>
      <c r="U85" s="38">
        <f>MAX(Table1[[#This Row],[Actual Sales]],0)</f>
        <v>155</v>
      </c>
      <c r="V85" s="14">
        <f>MAX(Table1[[#This Row],[Actual Visits]],0)</f>
        <v>2.1</v>
      </c>
      <c r="W85" s="2" t="str">
        <f>VLOOKUP(Table1[[#This Row],[Period ID]],Period!$C$1:$E$37,2,0)</f>
        <v>Summer</v>
      </c>
      <c r="X85" s="2" t="str">
        <f>VLOOKUP(Table1[[#This Row],[Period ID]],Period!$C$1:$E$37,3,0)</f>
        <v>Pre Covid-19</v>
      </c>
    </row>
    <row r="86" spans="1:24" x14ac:dyDescent="0.3">
      <c r="A86" s="2">
        <v>85</v>
      </c>
      <c r="B86" s="2" t="s">
        <v>68</v>
      </c>
      <c r="C86" s="2" t="s">
        <v>84</v>
      </c>
      <c r="D86" s="2" t="s">
        <v>188</v>
      </c>
      <c r="E86" s="2" t="s">
        <v>129</v>
      </c>
      <c r="F86" s="2" t="s">
        <v>224</v>
      </c>
      <c r="G86" s="2" t="s">
        <v>369</v>
      </c>
      <c r="H86" s="12">
        <v>163</v>
      </c>
      <c r="I86" s="12">
        <v>254.68174751212914</v>
      </c>
      <c r="J86" s="14">
        <v>0.42857142857142855</v>
      </c>
      <c r="K86" s="14">
        <v>0.70397598921998439</v>
      </c>
      <c r="L86" s="2">
        <v>0.19810658528576175</v>
      </c>
      <c r="M86" s="2">
        <v>0.97712777130853723</v>
      </c>
      <c r="N86" s="2" t="str">
        <f>VLOOKUP(Table1[[#This Row],[Salesman ID]],Salesman!$A$1:$D$21,4,0)</f>
        <v>Jessica Singhal </v>
      </c>
      <c r="O86" s="2" t="str">
        <f>VLOOKUP(Table1[[#This Row],[SKU Code]],SKU!$A$1:$C$22,3,0)</f>
        <v>Garnier</v>
      </c>
      <c r="P86" s="2" t="str">
        <f>VLOOKUP(Table1[[#This Row],[Store ID]],Stores!$A$1:$F$51,4,0)</f>
        <v>AllStar</v>
      </c>
      <c r="Q86" s="23">
        <f>INDEX(Period!$B$2:$B$37,MATCH(Table1[[#This Row],[Period ID]],Period!$C$2:$C$37,0))</f>
        <v>44075</v>
      </c>
      <c r="R86" s="2" t="str">
        <f>VLOOKUP(Table1[[#This Row],[City ID]],Region!$A$1:$E$26,2,0)</f>
        <v>Patna</v>
      </c>
      <c r="S86" s="2" t="str">
        <f>VLOOKUP(Table1[[#This Row],[City ID]],Region!$A$1:$E$26,3,0)</f>
        <v>Bihar</v>
      </c>
      <c r="T86" s="10" t="str">
        <f>VLOOKUP(Table1[[#This Row],[City ID]],Region!$A$1:$E$26,4,0)</f>
        <v>Eastern</v>
      </c>
      <c r="U86" s="38">
        <f>MAX(Table1[[#This Row],[Actual Sales]],0)</f>
        <v>163</v>
      </c>
      <c r="V86" s="14">
        <f>MAX(Table1[[#This Row],[Actual Visits]],0)</f>
        <v>0.42857142857142855</v>
      </c>
      <c r="W86" s="2" t="str">
        <f>VLOOKUP(Table1[[#This Row],[Period ID]],Period!$C$1:$E$37,2,0)</f>
        <v>Fall</v>
      </c>
      <c r="X86" s="2" t="str">
        <f>VLOOKUP(Table1[[#This Row],[Period ID]],Period!$C$1:$E$37,3,0)</f>
        <v>Post Covid-19</v>
      </c>
    </row>
    <row r="87" spans="1:24" x14ac:dyDescent="0.3">
      <c r="A87" s="2">
        <v>86</v>
      </c>
      <c r="B87" s="2" t="s">
        <v>69</v>
      </c>
      <c r="C87" s="2" t="s">
        <v>82</v>
      </c>
      <c r="D87" s="2" t="s">
        <v>180</v>
      </c>
      <c r="E87" s="2" t="s">
        <v>142</v>
      </c>
      <c r="F87" s="2" t="s">
        <v>214</v>
      </c>
      <c r="G87" s="2" t="s">
        <v>370</v>
      </c>
      <c r="H87" s="12">
        <v>188</v>
      </c>
      <c r="I87" s="12">
        <v>258.58509126015491</v>
      </c>
      <c r="J87" s="14">
        <v>19.7</v>
      </c>
      <c r="K87" s="14">
        <v>27.82828636127585</v>
      </c>
      <c r="L87" s="2">
        <v>7.9228182963502425E-2</v>
      </c>
      <c r="M87" s="2">
        <v>5.2929597738936573E-3</v>
      </c>
      <c r="N87" s="2" t="str">
        <f>VLOOKUP(Table1[[#This Row],[Salesman ID]],Salesman!$A$1:$D$21,4,0)</f>
        <v>Samuel George</v>
      </c>
      <c r="O87" s="2" t="str">
        <f>VLOOKUP(Table1[[#This Row],[SKU Code]],SKU!$A$1:$C$22,3,0)</f>
        <v>NYX Professional</v>
      </c>
      <c r="P87" s="2" t="str">
        <f>VLOOKUP(Table1[[#This Row],[Store ID]],Stores!$A$1:$F$51,4,0)</f>
        <v>Nexus</v>
      </c>
      <c r="Q87" s="23">
        <f>INDEX(Period!$B$2:$B$37,MATCH(Table1[[#This Row],[Period ID]],Period!$C$2:$C$37,0))</f>
        <v>43770</v>
      </c>
      <c r="R87" s="2" t="str">
        <f>VLOOKUP(Table1[[#This Row],[City ID]],Region!$A$1:$E$26,2,0)</f>
        <v>Itanagar</v>
      </c>
      <c r="S87" s="2" t="str">
        <f>VLOOKUP(Table1[[#This Row],[City ID]],Region!$A$1:$E$26,3,0)</f>
        <v>Arunachal Pradesh</v>
      </c>
      <c r="T87" s="10" t="str">
        <f>VLOOKUP(Table1[[#This Row],[City ID]],Region!$A$1:$E$26,4,0)</f>
        <v>Northern</v>
      </c>
      <c r="U87" s="38">
        <f>MAX(Table1[[#This Row],[Actual Sales]],0)</f>
        <v>188</v>
      </c>
      <c r="V87" s="14">
        <f>MAX(Table1[[#This Row],[Actual Visits]],0)</f>
        <v>19.7</v>
      </c>
      <c r="W87" s="2" t="str">
        <f>VLOOKUP(Table1[[#This Row],[Period ID]],Period!$C$1:$E$37,2,0)</f>
        <v>Fall</v>
      </c>
      <c r="X87" s="2" t="str">
        <f>VLOOKUP(Table1[[#This Row],[Period ID]],Period!$C$1:$E$37,3,0)</f>
        <v>Pre Covid-19</v>
      </c>
    </row>
    <row r="88" spans="1:24" x14ac:dyDescent="0.3">
      <c r="A88" s="2">
        <v>87</v>
      </c>
      <c r="B88" s="2" t="s">
        <v>252</v>
      </c>
      <c r="C88" s="2" t="s">
        <v>83</v>
      </c>
      <c r="D88" s="2" t="s">
        <v>254</v>
      </c>
      <c r="E88" s="2" t="s">
        <v>136</v>
      </c>
      <c r="F88" s="2" t="s">
        <v>226</v>
      </c>
      <c r="G88" s="2" t="s">
        <v>371</v>
      </c>
      <c r="H88" s="12">
        <v>198</v>
      </c>
      <c r="I88" s="12">
        <v>240.4329948065226</v>
      </c>
      <c r="J88" s="14">
        <v>16.5</v>
      </c>
      <c r="K88" s="14">
        <v>20.250920987576066</v>
      </c>
      <c r="L88" s="2">
        <v>1.2417276583106651E-2</v>
      </c>
      <c r="M88" s="2">
        <v>3.6169167512737355E-3</v>
      </c>
      <c r="N88" s="2" t="str">
        <f>VLOOKUP(Table1[[#This Row],[Salesman ID]],Salesman!$A$1:$D$21,4,0)</f>
        <v>Maya Malhotra </v>
      </c>
      <c r="O88" s="2" t="str">
        <f>VLOOKUP(Table1[[#This Row],[SKU Code]],SKU!$A$1:$C$22,3,0)</f>
        <v>Garnier</v>
      </c>
      <c r="P88" s="2" t="str">
        <f>VLOOKUP(Table1[[#This Row],[Store ID]],Stores!$A$1:$F$51,4,0)</f>
        <v>AllStar</v>
      </c>
      <c r="Q88" s="23">
        <f>INDEX(Period!$B$2:$B$37,MATCH(Table1[[#This Row],[Period ID]],Period!$C$2:$C$37,0))</f>
        <v>44136</v>
      </c>
      <c r="R88" s="2" t="str">
        <f>VLOOKUP(Table1[[#This Row],[City ID]],Region!$A$1:$E$26,2,0)</f>
        <v>Dispur</v>
      </c>
      <c r="S88" s="2" t="str">
        <f>VLOOKUP(Table1[[#This Row],[City ID]],Region!$A$1:$E$26,3,0)</f>
        <v>Assam</v>
      </c>
      <c r="T88" s="10" t="str">
        <f>VLOOKUP(Table1[[#This Row],[City ID]],Region!$A$1:$E$26,4,0)</f>
        <v>Northern</v>
      </c>
      <c r="U88" s="38">
        <f>MAX(Table1[[#This Row],[Actual Sales]],0)</f>
        <v>198</v>
      </c>
      <c r="V88" s="14">
        <f>MAX(Table1[[#This Row],[Actual Visits]],0)</f>
        <v>16.5</v>
      </c>
      <c r="W88" s="2" t="str">
        <f>VLOOKUP(Table1[[#This Row],[Period ID]],Period!$C$1:$E$37,2,0)</f>
        <v>Fall</v>
      </c>
      <c r="X88" s="2" t="str">
        <f>VLOOKUP(Table1[[#This Row],[Period ID]],Period!$C$1:$E$37,3,0)</f>
        <v>Post Covid-19</v>
      </c>
    </row>
    <row r="89" spans="1:24" x14ac:dyDescent="0.3">
      <c r="A89" s="2">
        <v>88</v>
      </c>
      <c r="B89" s="2" t="s">
        <v>77</v>
      </c>
      <c r="C89" s="2" t="s">
        <v>82</v>
      </c>
      <c r="D89" s="2" t="s">
        <v>263</v>
      </c>
      <c r="E89" s="2" t="s">
        <v>138</v>
      </c>
      <c r="F89" s="2" t="s">
        <v>223</v>
      </c>
      <c r="G89" s="2" t="s">
        <v>372</v>
      </c>
      <c r="H89" s="12">
        <v>189</v>
      </c>
      <c r="I89" s="12">
        <v>338.26423148181482</v>
      </c>
      <c r="J89" s="14">
        <v>12.083333333333334</v>
      </c>
      <c r="K89" s="14">
        <v>14.632208057024041</v>
      </c>
      <c r="L89" s="2">
        <v>7.846045074977126E-2</v>
      </c>
      <c r="M89" s="2">
        <v>0.27920865829460484</v>
      </c>
      <c r="N89" s="2" t="str">
        <f>VLOOKUP(Table1[[#This Row],[Salesman ID]],Salesman!$A$1:$D$21,4,0)</f>
        <v>Vijay Dev</v>
      </c>
      <c r="O89" s="2" t="str">
        <f>VLOOKUP(Table1[[#This Row],[SKU Code]],SKU!$A$1:$C$22,3,0)</f>
        <v>Garnier</v>
      </c>
      <c r="P89" s="2" t="str">
        <f>VLOOKUP(Table1[[#This Row],[Store ID]],Stores!$A$1:$F$51,4,0)</f>
        <v>Saffron</v>
      </c>
      <c r="Q89" s="23">
        <f>INDEX(Period!$B$2:$B$37,MATCH(Table1[[#This Row],[Period ID]],Period!$C$2:$C$37,0))</f>
        <v>44044</v>
      </c>
      <c r="R89" s="2" t="str">
        <f>VLOOKUP(Table1[[#This Row],[City ID]],Region!$A$1:$E$26,2,0)</f>
        <v>Itanagar</v>
      </c>
      <c r="S89" s="2" t="str">
        <f>VLOOKUP(Table1[[#This Row],[City ID]],Region!$A$1:$E$26,3,0)</f>
        <v>Arunachal Pradesh</v>
      </c>
      <c r="T89" s="10" t="str">
        <f>VLOOKUP(Table1[[#This Row],[City ID]],Region!$A$1:$E$26,4,0)</f>
        <v>Northern</v>
      </c>
      <c r="U89" s="38">
        <f>MAX(Table1[[#This Row],[Actual Sales]],0)</f>
        <v>189</v>
      </c>
      <c r="V89" s="14">
        <f>MAX(Table1[[#This Row],[Actual Visits]],0)</f>
        <v>12.083333333333334</v>
      </c>
      <c r="W89" s="2" t="str">
        <f>VLOOKUP(Table1[[#This Row],[Period ID]],Period!$C$1:$E$37,2,0)</f>
        <v>Summer</v>
      </c>
      <c r="X89" s="2" t="str">
        <f>VLOOKUP(Table1[[#This Row],[Period ID]],Period!$C$1:$E$37,3,0)</f>
        <v>Post Covid-19</v>
      </c>
    </row>
    <row r="90" spans="1:24" x14ac:dyDescent="0.3">
      <c r="A90" s="2">
        <v>89</v>
      </c>
      <c r="B90" s="2" t="s">
        <v>251</v>
      </c>
      <c r="C90" s="2" t="s">
        <v>82</v>
      </c>
      <c r="D90" s="2" t="s">
        <v>261</v>
      </c>
      <c r="E90" s="2" t="s">
        <v>141</v>
      </c>
      <c r="F90" s="2" t="s">
        <v>217</v>
      </c>
      <c r="G90" s="2" t="s">
        <v>373</v>
      </c>
      <c r="H90" s="12">
        <v>133</v>
      </c>
      <c r="I90" s="12">
        <v>194.86086781891524</v>
      </c>
      <c r="J90" s="14">
        <v>1.25</v>
      </c>
      <c r="K90" s="14">
        <v>1.515779894488108</v>
      </c>
      <c r="L90" s="2">
        <v>0.34235241422777163</v>
      </c>
      <c r="M90" s="2">
        <v>0.91060702625748391</v>
      </c>
      <c r="N90" s="2" t="str">
        <f>VLOOKUP(Table1[[#This Row],[Salesman ID]],Salesman!$A$1:$D$21,4,0)</f>
        <v>Jawahar Sawant</v>
      </c>
      <c r="O90" s="2" t="str">
        <f>VLOOKUP(Table1[[#This Row],[SKU Code]],SKU!$A$1:$C$22,3,0)</f>
        <v>Maybelline</v>
      </c>
      <c r="P90" s="2" t="str">
        <f>VLOOKUP(Table1[[#This Row],[Store ID]],Stores!$A$1:$F$51,4,0)</f>
        <v>OurTown</v>
      </c>
      <c r="Q90" s="23">
        <f>INDEX(Period!$B$2:$B$37,MATCH(Table1[[#This Row],[Period ID]],Period!$C$2:$C$37,0))</f>
        <v>43862</v>
      </c>
      <c r="R90" s="2" t="str">
        <f>VLOOKUP(Table1[[#This Row],[City ID]],Region!$A$1:$E$26,2,0)</f>
        <v>Itanagar</v>
      </c>
      <c r="S90" s="2" t="str">
        <f>VLOOKUP(Table1[[#This Row],[City ID]],Region!$A$1:$E$26,3,0)</f>
        <v>Arunachal Pradesh</v>
      </c>
      <c r="T90" s="10" t="str">
        <f>VLOOKUP(Table1[[#This Row],[City ID]],Region!$A$1:$E$26,4,0)</f>
        <v>Northern</v>
      </c>
      <c r="U90" s="38">
        <f>MAX(Table1[[#This Row],[Actual Sales]],0)</f>
        <v>133</v>
      </c>
      <c r="V90" s="14">
        <f>MAX(Table1[[#This Row],[Actual Visits]],0)</f>
        <v>1.25</v>
      </c>
      <c r="W90" s="2" t="str">
        <f>VLOOKUP(Table1[[#This Row],[Period ID]],Period!$C$1:$E$37,2,0)</f>
        <v>Winter</v>
      </c>
      <c r="X90" s="2" t="str">
        <f>VLOOKUP(Table1[[#This Row],[Period ID]],Period!$C$1:$E$37,3,0)</f>
        <v>Pre Covid-19</v>
      </c>
    </row>
    <row r="91" spans="1:24" x14ac:dyDescent="0.3">
      <c r="A91" s="2">
        <v>90</v>
      </c>
      <c r="B91" s="2" t="s">
        <v>252</v>
      </c>
      <c r="C91" s="2" t="s">
        <v>90</v>
      </c>
      <c r="D91" s="2" t="s">
        <v>260</v>
      </c>
      <c r="E91" s="2" t="s">
        <v>114</v>
      </c>
      <c r="F91" s="2" t="s">
        <v>196</v>
      </c>
      <c r="G91" s="2" t="s">
        <v>374</v>
      </c>
      <c r="H91" s="12">
        <v>-25</v>
      </c>
      <c r="I91" s="12">
        <v>40.892194452591305</v>
      </c>
      <c r="J91" s="14">
        <v>-8.7058823529411757</v>
      </c>
      <c r="K91" s="14">
        <v>13.573704125133142</v>
      </c>
      <c r="L91" s="2">
        <v>0.90389752517489197</v>
      </c>
      <c r="M91" s="2">
        <v>0.25711978556999393</v>
      </c>
      <c r="N91" s="2" t="str">
        <f>VLOOKUP(Table1[[#This Row],[Salesman ID]],Salesman!$A$1:$D$21,4,0)</f>
        <v>Maya Malhotra </v>
      </c>
      <c r="O91" s="2" t="str">
        <f>VLOOKUP(Table1[[#This Row],[SKU Code]],SKU!$A$1:$C$22,3,0)</f>
        <v>Garnier</v>
      </c>
      <c r="P91" s="2" t="str">
        <f>VLOOKUP(Table1[[#This Row],[Store ID]],Stores!$A$1:$F$51,4,0)</f>
        <v>Nexus</v>
      </c>
      <c r="Q91" s="23">
        <f>INDEX(Period!$B$2:$B$37,MATCH(Table1[[#This Row],[Period ID]],Period!$C$2:$C$37,0))</f>
        <v>43221</v>
      </c>
      <c r="R91" s="2" t="str">
        <f>VLOOKUP(Table1[[#This Row],[City ID]],Region!$A$1:$E$26,2,0)</f>
        <v>Ranchi</v>
      </c>
      <c r="S91" s="2" t="str">
        <f>VLOOKUP(Table1[[#This Row],[City ID]],Region!$A$1:$E$26,3,0)</f>
        <v>Jharkhand</v>
      </c>
      <c r="T91" s="10" t="str">
        <f>VLOOKUP(Table1[[#This Row],[City ID]],Region!$A$1:$E$26,4,0)</f>
        <v>Eastern</v>
      </c>
      <c r="U91" s="38">
        <f>MAX(Table1[[#This Row],[Actual Sales]],0)</f>
        <v>0</v>
      </c>
      <c r="V91" s="14">
        <f>MAX(Table1[[#This Row],[Actual Visits]],0)</f>
        <v>0</v>
      </c>
      <c r="W91" s="2" t="str">
        <f>VLOOKUP(Table1[[#This Row],[Period ID]],Period!$C$1:$E$37,2,0)</f>
        <v>Spring</v>
      </c>
      <c r="X91" s="2" t="str">
        <f>VLOOKUP(Table1[[#This Row],[Period ID]],Period!$C$1:$E$37,3,0)</f>
        <v>Pre Covid-19</v>
      </c>
    </row>
    <row r="92" spans="1:24" x14ac:dyDescent="0.3">
      <c r="A92" s="2">
        <v>91</v>
      </c>
      <c r="B92" s="2" t="s">
        <v>251</v>
      </c>
      <c r="C92" s="2" t="s">
        <v>81</v>
      </c>
      <c r="D92" s="2" t="s">
        <v>262</v>
      </c>
      <c r="E92" s="2" t="s">
        <v>121</v>
      </c>
      <c r="F92" s="2" t="s">
        <v>212</v>
      </c>
      <c r="G92" s="2" t="s">
        <v>375</v>
      </c>
      <c r="H92" s="12">
        <v>22</v>
      </c>
      <c r="I92" s="12">
        <v>39.865593144479405</v>
      </c>
      <c r="J92" s="14">
        <v>5.1578947368421053</v>
      </c>
      <c r="K92" s="14">
        <v>7.1306116444308358</v>
      </c>
      <c r="L92" s="2">
        <v>0.91536573742216076</v>
      </c>
      <c r="M92" s="2">
        <v>0.51461436685579587</v>
      </c>
      <c r="N92" s="2" t="str">
        <f>VLOOKUP(Table1[[#This Row],[Salesman ID]],Salesman!$A$1:$D$21,4,0)</f>
        <v>Jawahar Sawant</v>
      </c>
      <c r="O92" s="2" t="str">
        <f>VLOOKUP(Table1[[#This Row],[SKU Code]],SKU!$A$1:$C$22,3,0)</f>
        <v>Maybelline</v>
      </c>
      <c r="P92" s="2" t="str">
        <f>VLOOKUP(Table1[[#This Row],[Store ID]],Stores!$A$1:$F$51,4,0)</f>
        <v>Nexus</v>
      </c>
      <c r="Q92" s="23">
        <f>INDEX(Period!$B$2:$B$37,MATCH(Table1[[#This Row],[Period ID]],Period!$C$2:$C$37,0))</f>
        <v>43709</v>
      </c>
      <c r="R92" s="2" t="str">
        <f>VLOOKUP(Table1[[#This Row],[City ID]],Region!$A$1:$E$26,2,0)</f>
        <v>Amaravati</v>
      </c>
      <c r="S92" s="2" t="str">
        <f>VLOOKUP(Table1[[#This Row],[City ID]],Region!$A$1:$E$26,3,0)</f>
        <v>Andhra Pradesh</v>
      </c>
      <c r="T92" s="10" t="str">
        <f>VLOOKUP(Table1[[#This Row],[City ID]],Region!$A$1:$E$26,4,0)</f>
        <v>Southern</v>
      </c>
      <c r="U92" s="38">
        <f>MAX(Table1[[#This Row],[Actual Sales]],0)</f>
        <v>22</v>
      </c>
      <c r="V92" s="14">
        <f>MAX(Table1[[#This Row],[Actual Visits]],0)</f>
        <v>5.1578947368421053</v>
      </c>
      <c r="W92" s="2" t="str">
        <f>VLOOKUP(Table1[[#This Row],[Period ID]],Period!$C$1:$E$37,2,0)</f>
        <v>Fall</v>
      </c>
      <c r="X92" s="2" t="str">
        <f>VLOOKUP(Table1[[#This Row],[Period ID]],Period!$C$1:$E$37,3,0)</f>
        <v>Pre Covid-19</v>
      </c>
    </row>
    <row r="93" spans="1:24" x14ac:dyDescent="0.3">
      <c r="A93" s="2">
        <v>92</v>
      </c>
      <c r="B93" s="2" t="s">
        <v>249</v>
      </c>
      <c r="C93" s="2" t="s">
        <v>88</v>
      </c>
      <c r="D93" s="2" t="s">
        <v>183</v>
      </c>
      <c r="E93" s="2" t="s">
        <v>130</v>
      </c>
      <c r="F93" s="2" t="s">
        <v>207</v>
      </c>
      <c r="G93" s="2" t="s">
        <v>376</v>
      </c>
      <c r="H93" s="12">
        <v>106</v>
      </c>
      <c r="I93" s="12">
        <v>186.57980937416963</v>
      </c>
      <c r="J93" s="14">
        <v>5.75</v>
      </c>
      <c r="K93" s="14">
        <v>8.6678223330764723</v>
      </c>
      <c r="L93" s="2">
        <v>0.47435874428181757</v>
      </c>
      <c r="M93" s="2">
        <v>0.42422390177298053</v>
      </c>
      <c r="N93" s="2" t="str">
        <f>VLOOKUP(Table1[[#This Row],[Salesman ID]],Salesman!$A$1:$D$21,4,0)</f>
        <v>Rebecca Jones</v>
      </c>
      <c r="O93" s="2" t="str">
        <f>VLOOKUP(Table1[[#This Row],[SKU Code]],SKU!$A$1:$C$22,3,0)</f>
        <v>Maybelline</v>
      </c>
      <c r="P93" s="2" t="str">
        <f>VLOOKUP(Table1[[#This Row],[Store ID]],Stores!$A$1:$F$51,4,0)</f>
        <v>BlueFire</v>
      </c>
      <c r="Q93" s="23">
        <f>INDEX(Period!$B$2:$B$37,MATCH(Table1[[#This Row],[Period ID]],Period!$C$2:$C$37,0))</f>
        <v>43556</v>
      </c>
      <c r="R93" s="2" t="str">
        <f>VLOOKUP(Table1[[#This Row],[City ID]],Region!$A$1:$E$26,2,0)</f>
        <v>Chandigarh</v>
      </c>
      <c r="S93" s="2" t="str">
        <f>VLOOKUP(Table1[[#This Row],[City ID]],Region!$A$1:$E$26,3,0)</f>
        <v>Haryana</v>
      </c>
      <c r="T93" s="10" t="str">
        <f>VLOOKUP(Table1[[#This Row],[City ID]],Region!$A$1:$E$26,4,0)</f>
        <v>Northern</v>
      </c>
      <c r="U93" s="38">
        <f>MAX(Table1[[#This Row],[Actual Sales]],0)</f>
        <v>106</v>
      </c>
      <c r="V93" s="14">
        <f>MAX(Table1[[#This Row],[Actual Visits]],0)</f>
        <v>5.75</v>
      </c>
      <c r="W93" s="2" t="str">
        <f>VLOOKUP(Table1[[#This Row],[Period ID]],Period!$C$1:$E$37,2,0)</f>
        <v>Spring</v>
      </c>
      <c r="X93" s="2" t="str">
        <f>VLOOKUP(Table1[[#This Row],[Period ID]],Period!$C$1:$E$37,3,0)</f>
        <v>Pre Covid-19</v>
      </c>
    </row>
    <row r="94" spans="1:24" x14ac:dyDescent="0.3">
      <c r="A94" s="2">
        <v>93</v>
      </c>
      <c r="B94" s="2" t="s">
        <v>77</v>
      </c>
      <c r="C94" s="2" t="s">
        <v>93</v>
      </c>
      <c r="D94" s="2" t="s">
        <v>180</v>
      </c>
      <c r="E94" s="2" t="s">
        <v>117</v>
      </c>
      <c r="F94" s="2" t="s">
        <v>222</v>
      </c>
      <c r="G94" s="2" t="s">
        <v>377</v>
      </c>
      <c r="H94" s="12">
        <v>124</v>
      </c>
      <c r="I94" s="12">
        <v>210.61268394639927</v>
      </c>
      <c r="J94" s="14">
        <v>6.833333333333333</v>
      </c>
      <c r="K94" s="14">
        <v>12.220674918650026</v>
      </c>
      <c r="L94" s="2">
        <v>0.38375407409361906</v>
      </c>
      <c r="M94" s="2">
        <v>0.58956440440495195</v>
      </c>
      <c r="N94" s="2" t="str">
        <f>VLOOKUP(Table1[[#This Row],[Salesman ID]],Salesman!$A$1:$D$21,4,0)</f>
        <v>Vijay Dev</v>
      </c>
      <c r="O94" s="2" t="str">
        <f>VLOOKUP(Table1[[#This Row],[SKU Code]],SKU!$A$1:$C$22,3,0)</f>
        <v>NYX Professional</v>
      </c>
      <c r="P94" s="2" t="str">
        <f>VLOOKUP(Table1[[#This Row],[Store ID]],Stores!$A$1:$F$51,4,0)</f>
        <v>Saffron</v>
      </c>
      <c r="Q94" s="23">
        <f>INDEX(Period!$B$2:$B$37,MATCH(Table1[[#This Row],[Period ID]],Period!$C$2:$C$37,0))</f>
        <v>44013</v>
      </c>
      <c r="R94" s="2" t="str">
        <f>VLOOKUP(Table1[[#This Row],[City ID]],Region!$A$1:$E$26,2,0)</f>
        <v>Bhopal</v>
      </c>
      <c r="S94" s="2" t="str">
        <f>VLOOKUP(Table1[[#This Row],[City ID]],Region!$A$1:$E$26,3,0)</f>
        <v>Madhya Pradesh</v>
      </c>
      <c r="T94" s="10" t="str">
        <f>VLOOKUP(Table1[[#This Row],[City ID]],Region!$A$1:$E$26,4,0)</f>
        <v>Central</v>
      </c>
      <c r="U94" s="38">
        <f>MAX(Table1[[#This Row],[Actual Sales]],0)</f>
        <v>124</v>
      </c>
      <c r="V94" s="14">
        <f>MAX(Table1[[#This Row],[Actual Visits]],0)</f>
        <v>6.833333333333333</v>
      </c>
      <c r="W94" s="2" t="str">
        <f>VLOOKUP(Table1[[#This Row],[Period ID]],Period!$C$1:$E$37,2,0)</f>
        <v>Summer</v>
      </c>
      <c r="X94" s="2" t="str">
        <f>VLOOKUP(Table1[[#This Row],[Period ID]],Period!$C$1:$E$37,3,0)</f>
        <v>Post Covid-19</v>
      </c>
    </row>
    <row r="95" spans="1:24" x14ac:dyDescent="0.3">
      <c r="A95" s="2">
        <v>94</v>
      </c>
      <c r="B95" s="2" t="s">
        <v>70</v>
      </c>
      <c r="C95" s="2" t="s">
        <v>92</v>
      </c>
      <c r="D95" s="2" t="s">
        <v>190</v>
      </c>
      <c r="E95" s="2" t="s">
        <v>138</v>
      </c>
      <c r="F95" s="2" t="s">
        <v>207</v>
      </c>
      <c r="G95" s="2" t="s">
        <v>378</v>
      </c>
      <c r="H95" s="12">
        <v>158</v>
      </c>
      <c r="I95" s="12">
        <v>214.44374655373002</v>
      </c>
      <c r="J95" s="14">
        <v>0.6428571428571429</v>
      </c>
      <c r="K95" s="14">
        <v>1.2541223731854643</v>
      </c>
      <c r="L95" s="2">
        <v>0.21762361918372863</v>
      </c>
      <c r="M95" s="2">
        <v>0.97091468860447527</v>
      </c>
      <c r="N95" s="2" t="str">
        <f>VLOOKUP(Table1[[#This Row],[Salesman ID]],Salesman!$A$1:$D$21,4,0)</f>
        <v>Bhola Rampersad </v>
      </c>
      <c r="O95" s="2" t="str">
        <f>VLOOKUP(Table1[[#This Row],[SKU Code]],SKU!$A$1:$C$22,3,0)</f>
        <v>NYX Professional</v>
      </c>
      <c r="P95" s="2" t="str">
        <f>VLOOKUP(Table1[[#This Row],[Store ID]],Stores!$A$1:$F$51,4,0)</f>
        <v>Saffron</v>
      </c>
      <c r="Q95" s="23">
        <f>INDEX(Period!$B$2:$B$37,MATCH(Table1[[#This Row],[Period ID]],Period!$C$2:$C$37,0))</f>
        <v>43556</v>
      </c>
      <c r="R95" s="2" t="str">
        <f>VLOOKUP(Table1[[#This Row],[City ID]],Region!$A$1:$E$26,2,0)</f>
        <v>Thiruvananthapuram</v>
      </c>
      <c r="S95" s="2" t="str">
        <f>VLOOKUP(Table1[[#This Row],[City ID]],Region!$A$1:$E$26,3,0)</f>
        <v>Kerala</v>
      </c>
      <c r="T95" s="10" t="str">
        <f>VLOOKUP(Table1[[#This Row],[City ID]],Region!$A$1:$E$26,4,0)</f>
        <v>Southern</v>
      </c>
      <c r="U95" s="38">
        <f>MAX(Table1[[#This Row],[Actual Sales]],0)</f>
        <v>158</v>
      </c>
      <c r="V95" s="14">
        <f>MAX(Table1[[#This Row],[Actual Visits]],0)</f>
        <v>0.6428571428571429</v>
      </c>
      <c r="W95" s="2" t="str">
        <f>VLOOKUP(Table1[[#This Row],[Period ID]],Period!$C$1:$E$37,2,0)</f>
        <v>Spring</v>
      </c>
      <c r="X95" s="2" t="str">
        <f>VLOOKUP(Table1[[#This Row],[Period ID]],Period!$C$1:$E$37,3,0)</f>
        <v>Pre Covid-19</v>
      </c>
    </row>
    <row r="96" spans="1:24" x14ac:dyDescent="0.3">
      <c r="A96" s="2">
        <v>95</v>
      </c>
      <c r="B96" s="2" t="s">
        <v>67</v>
      </c>
      <c r="C96" s="2" t="s">
        <v>93</v>
      </c>
      <c r="D96" s="2" t="s">
        <v>260</v>
      </c>
      <c r="E96" s="2" t="s">
        <v>133</v>
      </c>
      <c r="F96" s="2" t="s">
        <v>206</v>
      </c>
      <c r="G96" s="2" t="s">
        <v>379</v>
      </c>
      <c r="H96" s="12">
        <v>115</v>
      </c>
      <c r="I96" s="12">
        <v>203.26457153202387</v>
      </c>
      <c r="J96" s="14">
        <v>7.666666666666667</v>
      </c>
      <c r="K96" s="14">
        <v>11.570139117655964</v>
      </c>
      <c r="L96" s="2">
        <v>0.40959077416578304</v>
      </c>
      <c r="M96" s="2">
        <v>0.31377756786630828</v>
      </c>
      <c r="N96" s="2" t="str">
        <f>VLOOKUP(Table1[[#This Row],[Salesman ID]],Salesman!$A$1:$D$21,4,0)</f>
        <v>Rakhi Anne </v>
      </c>
      <c r="O96" s="2" t="str">
        <f>VLOOKUP(Table1[[#This Row],[SKU Code]],SKU!$A$1:$C$22,3,0)</f>
        <v>Garnier</v>
      </c>
      <c r="P96" s="2" t="str">
        <f>VLOOKUP(Table1[[#This Row],[Store ID]],Stores!$A$1:$F$51,4,0)</f>
        <v>Fireside</v>
      </c>
      <c r="Q96" s="23">
        <f>INDEX(Period!$B$2:$B$37,MATCH(Table1[[#This Row],[Period ID]],Period!$C$2:$C$37,0))</f>
        <v>43525</v>
      </c>
      <c r="R96" s="2" t="str">
        <f>VLOOKUP(Table1[[#This Row],[City ID]],Region!$A$1:$E$26,2,0)</f>
        <v>Bhopal</v>
      </c>
      <c r="S96" s="2" t="str">
        <f>VLOOKUP(Table1[[#This Row],[City ID]],Region!$A$1:$E$26,3,0)</f>
        <v>Madhya Pradesh</v>
      </c>
      <c r="T96" s="10" t="str">
        <f>VLOOKUP(Table1[[#This Row],[City ID]],Region!$A$1:$E$26,4,0)</f>
        <v>Central</v>
      </c>
      <c r="U96" s="38">
        <f>MAX(Table1[[#This Row],[Actual Sales]],0)</f>
        <v>115</v>
      </c>
      <c r="V96" s="14">
        <f>MAX(Table1[[#This Row],[Actual Visits]],0)</f>
        <v>7.666666666666667</v>
      </c>
      <c r="W96" s="2" t="str">
        <f>VLOOKUP(Table1[[#This Row],[Period ID]],Period!$C$1:$E$37,2,0)</f>
        <v>Spring</v>
      </c>
      <c r="X96" s="2" t="str">
        <f>VLOOKUP(Table1[[#This Row],[Period ID]],Period!$C$1:$E$37,3,0)</f>
        <v>Pre Covid-19</v>
      </c>
    </row>
    <row r="97" spans="1:24" x14ac:dyDescent="0.3">
      <c r="A97" s="2">
        <v>96</v>
      </c>
      <c r="B97" s="2" t="s">
        <v>76</v>
      </c>
      <c r="C97" s="2" t="s">
        <v>105</v>
      </c>
      <c r="D97" s="2" t="s">
        <v>258</v>
      </c>
      <c r="E97" s="2" t="s">
        <v>119</v>
      </c>
      <c r="F97" s="2" t="s">
        <v>209</v>
      </c>
      <c r="G97" s="2" t="s">
        <v>380</v>
      </c>
      <c r="H97" s="12">
        <v>125</v>
      </c>
      <c r="I97" s="12">
        <v>189.99330357469299</v>
      </c>
      <c r="J97" s="14">
        <v>10.4375</v>
      </c>
      <c r="K97" s="14">
        <v>14.832886740008714</v>
      </c>
      <c r="L97" s="2">
        <v>0.36960226286203557</v>
      </c>
      <c r="M97" s="2">
        <v>0.16177386002606564</v>
      </c>
      <c r="N97" s="2" t="str">
        <f>VLOOKUP(Table1[[#This Row],[Salesman ID]],Salesman!$A$1:$D$21,4,0)</f>
        <v>Naresh Ganguly</v>
      </c>
      <c r="O97" s="2" t="str">
        <f>VLOOKUP(Table1[[#This Row],[SKU Code]],SKU!$A$1:$C$22,3,0)</f>
        <v>Garnier</v>
      </c>
      <c r="P97" s="2" t="str">
        <f>VLOOKUP(Table1[[#This Row],[Store ID]],Stores!$A$1:$F$51,4,0)</f>
        <v>Fireside</v>
      </c>
      <c r="Q97" s="23">
        <f>INDEX(Period!$B$2:$B$37,MATCH(Table1[[#This Row],[Period ID]],Period!$C$2:$C$37,0))</f>
        <v>43617</v>
      </c>
      <c r="R97" s="2" t="str">
        <f>VLOOKUP(Table1[[#This Row],[City ID]],Region!$A$1:$E$26,2,0)</f>
        <v>Kolkata</v>
      </c>
      <c r="S97" s="2" t="str">
        <f>VLOOKUP(Table1[[#This Row],[City ID]],Region!$A$1:$E$26,3,0)</f>
        <v>West Bengal</v>
      </c>
      <c r="T97" s="10" t="str">
        <f>VLOOKUP(Table1[[#This Row],[City ID]],Region!$A$1:$E$26,4,0)</f>
        <v>Eastern</v>
      </c>
      <c r="U97" s="38">
        <f>MAX(Table1[[#This Row],[Actual Sales]],0)</f>
        <v>125</v>
      </c>
      <c r="V97" s="14">
        <f>MAX(Table1[[#This Row],[Actual Visits]],0)</f>
        <v>10.4375</v>
      </c>
      <c r="W97" s="2" t="str">
        <f>VLOOKUP(Table1[[#This Row],[Period ID]],Period!$C$1:$E$37,2,0)</f>
        <v>Summer</v>
      </c>
      <c r="X97" s="2" t="str">
        <f>VLOOKUP(Table1[[#This Row],[Period ID]],Period!$C$1:$E$37,3,0)</f>
        <v>Pre Covid-19</v>
      </c>
    </row>
    <row r="98" spans="1:24" x14ac:dyDescent="0.3">
      <c r="A98" s="2">
        <v>97</v>
      </c>
      <c r="B98" s="2" t="s">
        <v>77</v>
      </c>
      <c r="C98" s="2" t="s">
        <v>104</v>
      </c>
      <c r="D98" s="2" t="s">
        <v>181</v>
      </c>
      <c r="E98" s="2" t="s">
        <v>131</v>
      </c>
      <c r="F98" s="2" t="s">
        <v>192</v>
      </c>
      <c r="G98" s="2" t="s">
        <v>381</v>
      </c>
      <c r="H98" s="12">
        <v>157</v>
      </c>
      <c r="I98" s="12">
        <v>234.27639651520713</v>
      </c>
      <c r="J98" s="14">
        <v>1.6</v>
      </c>
      <c r="K98" s="14">
        <v>1.904704844807112</v>
      </c>
      <c r="L98" s="2">
        <v>0.21879043170603396</v>
      </c>
      <c r="M98" s="2">
        <v>0.94494561785402054</v>
      </c>
      <c r="N98" s="2" t="str">
        <f>VLOOKUP(Table1[[#This Row],[Salesman ID]],Salesman!$A$1:$D$21,4,0)</f>
        <v>Vijay Dev</v>
      </c>
      <c r="O98" s="2" t="str">
        <f>VLOOKUP(Table1[[#This Row],[SKU Code]],SKU!$A$1:$C$22,3,0)</f>
        <v>Garnier</v>
      </c>
      <c r="P98" s="2" t="str">
        <f>VLOOKUP(Table1[[#This Row],[Store ID]],Stores!$A$1:$F$51,4,0)</f>
        <v>Saffron</v>
      </c>
      <c r="Q98" s="23">
        <f>INDEX(Period!$B$2:$B$37,MATCH(Table1[[#This Row],[Period ID]],Period!$C$2:$C$37,0))</f>
        <v>43101</v>
      </c>
      <c r="R98" s="2" t="str">
        <f>VLOOKUP(Table1[[#This Row],[City ID]],Region!$A$1:$E$26,2,0)</f>
        <v>Hyderabad</v>
      </c>
      <c r="S98" s="2" t="str">
        <f>VLOOKUP(Table1[[#This Row],[City ID]],Region!$A$1:$E$26,3,0)</f>
        <v>Telangana</v>
      </c>
      <c r="T98" s="10" t="str">
        <f>VLOOKUP(Table1[[#This Row],[City ID]],Region!$A$1:$E$26,4,0)</f>
        <v>Southern</v>
      </c>
      <c r="U98" s="38">
        <f>MAX(Table1[[#This Row],[Actual Sales]],0)</f>
        <v>157</v>
      </c>
      <c r="V98" s="14">
        <f>MAX(Table1[[#This Row],[Actual Visits]],0)</f>
        <v>1.6</v>
      </c>
      <c r="W98" s="2" t="str">
        <f>VLOOKUP(Table1[[#This Row],[Period ID]],Period!$C$1:$E$37,2,0)</f>
        <v>Winter</v>
      </c>
      <c r="X98" s="2" t="str">
        <f>VLOOKUP(Table1[[#This Row],[Period ID]],Period!$C$1:$E$37,3,0)</f>
        <v>Pre Covid-19</v>
      </c>
    </row>
    <row r="99" spans="1:24" x14ac:dyDescent="0.3">
      <c r="A99" s="2">
        <v>98</v>
      </c>
      <c r="B99" s="2" t="s">
        <v>253</v>
      </c>
      <c r="C99" s="2" t="s">
        <v>83</v>
      </c>
      <c r="D99" s="2" t="s">
        <v>188</v>
      </c>
      <c r="E99" s="2" t="s">
        <v>121</v>
      </c>
      <c r="F99" s="2" t="s">
        <v>219</v>
      </c>
      <c r="G99" s="2" t="s">
        <v>382</v>
      </c>
      <c r="H99" s="12">
        <v>186</v>
      </c>
      <c r="I99" s="12">
        <v>279.03718466072326</v>
      </c>
      <c r="J99" s="14">
        <v>0.82352941176470584</v>
      </c>
      <c r="K99" s="14">
        <v>1.1037108893167704</v>
      </c>
      <c r="L99" s="2">
        <v>0.10339582300184058</v>
      </c>
      <c r="M99" s="2">
        <v>0.94709994950534515</v>
      </c>
      <c r="N99" s="2" t="str">
        <f>VLOOKUP(Table1[[#This Row],[Salesman ID]],Salesman!$A$1:$D$21,4,0)</f>
        <v>Nancy Mohan</v>
      </c>
      <c r="O99" s="2" t="str">
        <f>VLOOKUP(Table1[[#This Row],[SKU Code]],SKU!$A$1:$C$22,3,0)</f>
        <v>Garnier</v>
      </c>
      <c r="P99" s="2" t="str">
        <f>VLOOKUP(Table1[[#This Row],[Store ID]],Stores!$A$1:$F$51,4,0)</f>
        <v>Nexus</v>
      </c>
      <c r="Q99" s="23">
        <f>INDEX(Period!$B$2:$B$37,MATCH(Table1[[#This Row],[Period ID]],Period!$C$2:$C$37,0))</f>
        <v>43922</v>
      </c>
      <c r="R99" s="2" t="str">
        <f>VLOOKUP(Table1[[#This Row],[City ID]],Region!$A$1:$E$26,2,0)</f>
        <v>Dispur</v>
      </c>
      <c r="S99" s="2" t="str">
        <f>VLOOKUP(Table1[[#This Row],[City ID]],Region!$A$1:$E$26,3,0)</f>
        <v>Assam</v>
      </c>
      <c r="T99" s="10" t="str">
        <f>VLOOKUP(Table1[[#This Row],[City ID]],Region!$A$1:$E$26,4,0)</f>
        <v>Northern</v>
      </c>
      <c r="U99" s="38">
        <f>MAX(Table1[[#This Row],[Actual Sales]],0)</f>
        <v>186</v>
      </c>
      <c r="V99" s="14">
        <f>MAX(Table1[[#This Row],[Actual Visits]],0)</f>
        <v>0.82352941176470584</v>
      </c>
      <c r="W99" s="2" t="str">
        <f>VLOOKUP(Table1[[#This Row],[Period ID]],Period!$C$1:$E$37,2,0)</f>
        <v>Spring</v>
      </c>
      <c r="X99" s="2" t="str">
        <f>VLOOKUP(Table1[[#This Row],[Period ID]],Period!$C$1:$E$37,3,0)</f>
        <v>Post Covid-19</v>
      </c>
    </row>
    <row r="100" spans="1:24" x14ac:dyDescent="0.3">
      <c r="A100" s="2">
        <v>99</v>
      </c>
      <c r="B100" s="2" t="s">
        <v>67</v>
      </c>
      <c r="C100" s="2" t="s">
        <v>104</v>
      </c>
      <c r="D100" s="2" t="s">
        <v>189</v>
      </c>
      <c r="E100" s="2" t="s">
        <v>116</v>
      </c>
      <c r="F100" s="2" t="s">
        <v>200</v>
      </c>
      <c r="G100" s="2" t="s">
        <v>383</v>
      </c>
      <c r="H100" s="12">
        <v>61</v>
      </c>
      <c r="I100" s="12">
        <v>117.12778458303272</v>
      </c>
      <c r="J100" s="14">
        <v>9.4</v>
      </c>
      <c r="K100" s="14">
        <v>17.72866460376342</v>
      </c>
      <c r="L100" s="2">
        <v>0.72505639106968955</v>
      </c>
      <c r="M100" s="2">
        <v>0.52360904214114212</v>
      </c>
      <c r="N100" s="2" t="str">
        <f>VLOOKUP(Table1[[#This Row],[Salesman ID]],Salesman!$A$1:$D$21,4,0)</f>
        <v>Rakhi Anne </v>
      </c>
      <c r="O100" s="2" t="str">
        <f>VLOOKUP(Table1[[#This Row],[SKU Code]],SKU!$A$1:$C$22,3,0)</f>
        <v>Garnier</v>
      </c>
      <c r="P100" s="2" t="str">
        <f>VLOOKUP(Table1[[#This Row],[Store ID]],Stores!$A$1:$F$51,4,0)</f>
        <v>BlueFire</v>
      </c>
      <c r="Q100" s="23">
        <f>INDEX(Period!$B$2:$B$37,MATCH(Table1[[#This Row],[Period ID]],Period!$C$2:$C$37,0))</f>
        <v>43344</v>
      </c>
      <c r="R100" s="2" t="str">
        <f>VLOOKUP(Table1[[#This Row],[City ID]],Region!$A$1:$E$26,2,0)</f>
        <v>Hyderabad</v>
      </c>
      <c r="S100" s="2" t="str">
        <f>VLOOKUP(Table1[[#This Row],[City ID]],Region!$A$1:$E$26,3,0)</f>
        <v>Telangana</v>
      </c>
      <c r="T100" s="10" t="str">
        <f>VLOOKUP(Table1[[#This Row],[City ID]],Region!$A$1:$E$26,4,0)</f>
        <v>Southern</v>
      </c>
      <c r="U100" s="38">
        <f>MAX(Table1[[#This Row],[Actual Sales]],0)</f>
        <v>61</v>
      </c>
      <c r="V100" s="14">
        <f>MAX(Table1[[#This Row],[Actual Visits]],0)</f>
        <v>9.4</v>
      </c>
      <c r="W100" s="2" t="str">
        <f>VLOOKUP(Table1[[#This Row],[Period ID]],Period!$C$1:$E$37,2,0)</f>
        <v>Fall</v>
      </c>
      <c r="X100" s="2" t="str">
        <f>VLOOKUP(Table1[[#This Row],[Period ID]],Period!$C$1:$E$37,3,0)</f>
        <v>Pre Covid-19</v>
      </c>
    </row>
    <row r="101" spans="1:24" x14ac:dyDescent="0.3">
      <c r="A101" s="2">
        <v>100</v>
      </c>
      <c r="B101" s="2" t="s">
        <v>76</v>
      </c>
      <c r="C101" s="2" t="s">
        <v>84</v>
      </c>
      <c r="D101" s="2" t="s">
        <v>184</v>
      </c>
      <c r="E101" s="2" t="s">
        <v>138</v>
      </c>
      <c r="F101" s="2" t="s">
        <v>224</v>
      </c>
      <c r="G101" s="2" t="s">
        <v>384</v>
      </c>
      <c r="H101" s="12">
        <v>-80</v>
      </c>
      <c r="I101" s="12">
        <v>136.94090314217419</v>
      </c>
      <c r="J101" s="14">
        <v>-9.5500000000000007</v>
      </c>
      <c r="K101" s="14">
        <v>12.282843280766143</v>
      </c>
      <c r="L101" s="2">
        <v>0.6027664559612379</v>
      </c>
      <c r="M101" s="2">
        <v>5.0638774215136184E-2</v>
      </c>
      <c r="N101" s="2" t="str">
        <f>VLOOKUP(Table1[[#This Row],[Salesman ID]],Salesman!$A$1:$D$21,4,0)</f>
        <v>Naresh Ganguly</v>
      </c>
      <c r="O101" s="2" t="str">
        <f>VLOOKUP(Table1[[#This Row],[SKU Code]],SKU!$A$1:$C$22,3,0)</f>
        <v>NYX Professional</v>
      </c>
      <c r="P101" s="2" t="str">
        <f>VLOOKUP(Table1[[#This Row],[Store ID]],Stores!$A$1:$F$51,4,0)</f>
        <v>Saffron</v>
      </c>
      <c r="Q101" s="23">
        <f>INDEX(Period!$B$2:$B$37,MATCH(Table1[[#This Row],[Period ID]],Period!$C$2:$C$37,0))</f>
        <v>44075</v>
      </c>
      <c r="R101" s="2" t="str">
        <f>VLOOKUP(Table1[[#This Row],[City ID]],Region!$A$1:$E$26,2,0)</f>
        <v>Patna</v>
      </c>
      <c r="S101" s="2" t="str">
        <f>VLOOKUP(Table1[[#This Row],[City ID]],Region!$A$1:$E$26,3,0)</f>
        <v>Bihar</v>
      </c>
      <c r="T101" s="10" t="str">
        <f>VLOOKUP(Table1[[#This Row],[City ID]],Region!$A$1:$E$26,4,0)</f>
        <v>Eastern</v>
      </c>
      <c r="U101" s="38">
        <f>MAX(Table1[[#This Row],[Actual Sales]],0)</f>
        <v>0</v>
      </c>
      <c r="V101" s="14">
        <f>MAX(Table1[[#This Row],[Actual Visits]],0)</f>
        <v>0</v>
      </c>
      <c r="W101" s="2" t="str">
        <f>VLOOKUP(Table1[[#This Row],[Period ID]],Period!$C$1:$E$37,2,0)</f>
        <v>Fall</v>
      </c>
      <c r="X101" s="2" t="str">
        <f>VLOOKUP(Table1[[#This Row],[Period ID]],Period!$C$1:$E$37,3,0)</f>
        <v>Post Covid-19</v>
      </c>
    </row>
    <row r="102" spans="1:24" x14ac:dyDescent="0.3">
      <c r="A102" s="2">
        <v>101</v>
      </c>
      <c r="B102" s="2" t="s">
        <v>74</v>
      </c>
      <c r="C102" s="2" t="s">
        <v>86</v>
      </c>
      <c r="D102" s="2" t="s">
        <v>256</v>
      </c>
      <c r="E102" s="2" t="s">
        <v>150</v>
      </c>
      <c r="F102" s="11" t="s">
        <v>220</v>
      </c>
      <c r="G102" s="2" t="s">
        <v>385</v>
      </c>
      <c r="H102" s="12">
        <v>148</v>
      </c>
      <c r="I102" s="12">
        <v>193.58563053145238</v>
      </c>
      <c r="J102" s="14">
        <v>16.636363636363637</v>
      </c>
      <c r="K102" s="14">
        <v>29.163455454293935</v>
      </c>
      <c r="L102" s="2">
        <v>0.2838477275409812</v>
      </c>
      <c r="M102" s="2">
        <v>9.1518426669743524E-2</v>
      </c>
      <c r="N102" s="2" t="str">
        <f>VLOOKUP(Table1[[#This Row],[Salesman ID]],Salesman!$A$1:$D$21,4,0)</f>
        <v>Tejaswani Butala </v>
      </c>
      <c r="O102" s="2" t="str">
        <f>VLOOKUP(Table1[[#This Row],[SKU Code]],SKU!$A$1:$C$22,3,0)</f>
        <v>NYX Professional</v>
      </c>
      <c r="P102" s="2" t="str">
        <f>VLOOKUP(Table1[[#This Row],[Store ID]],Stores!$A$1:$F$51,4,0)</f>
        <v>AllStar</v>
      </c>
      <c r="Q102" s="23">
        <f>INDEX(Period!$B$2:$B$37,MATCH(Table1[[#This Row],[Period ID]],Period!$C$2:$C$37,0))</f>
        <v>43952</v>
      </c>
      <c r="R102" s="2" t="str">
        <f>VLOOKUP(Table1[[#This Row],[City ID]],Region!$A$1:$E$26,2,0)</f>
        <v>Panaji</v>
      </c>
      <c r="S102" s="2" t="str">
        <f>VLOOKUP(Table1[[#This Row],[City ID]],Region!$A$1:$E$26,3,0)</f>
        <v>Goa</v>
      </c>
      <c r="T102" s="10" t="str">
        <f>VLOOKUP(Table1[[#This Row],[City ID]],Region!$A$1:$E$26,4,0)</f>
        <v>Western</v>
      </c>
      <c r="U102" s="38">
        <f>MAX(Table1[[#This Row],[Actual Sales]],0)</f>
        <v>148</v>
      </c>
      <c r="V102" s="14">
        <f>MAX(Table1[[#This Row],[Actual Visits]],0)</f>
        <v>16.636363636363637</v>
      </c>
      <c r="W102" s="2" t="str">
        <f>VLOOKUP(Table1[[#This Row],[Period ID]],Period!$C$1:$E$37,2,0)</f>
        <v>Spring</v>
      </c>
      <c r="X102" s="2" t="str">
        <f>VLOOKUP(Table1[[#This Row],[Period ID]],Period!$C$1:$E$37,3,0)</f>
        <v>Post Covid-19</v>
      </c>
    </row>
    <row r="103" spans="1:24" x14ac:dyDescent="0.3">
      <c r="A103" s="2">
        <v>102</v>
      </c>
      <c r="B103" s="2" t="s">
        <v>70</v>
      </c>
      <c r="C103" s="2" t="s">
        <v>93</v>
      </c>
      <c r="D103" s="2" t="s">
        <v>258</v>
      </c>
      <c r="E103" s="2" t="s">
        <v>149</v>
      </c>
      <c r="F103" s="11" t="s">
        <v>218</v>
      </c>
      <c r="G103" s="2" t="s">
        <v>386</v>
      </c>
      <c r="H103" s="12">
        <v>56</v>
      </c>
      <c r="I103" s="12">
        <v>61.401166180632828</v>
      </c>
      <c r="J103" s="14">
        <v>12.466666666666667</v>
      </c>
      <c r="K103" s="14">
        <v>22.874003608412494</v>
      </c>
      <c r="L103" s="2">
        <v>0.76564134439759879</v>
      </c>
      <c r="M103" s="2">
        <v>6.7973284160549929E-2</v>
      </c>
      <c r="N103" s="2" t="str">
        <f>VLOOKUP(Table1[[#This Row],[Salesman ID]],Salesman!$A$1:$D$21,4,0)</f>
        <v>Bhola Rampersad </v>
      </c>
      <c r="O103" s="2" t="str">
        <f>VLOOKUP(Table1[[#This Row],[SKU Code]],SKU!$A$1:$C$22,3,0)</f>
        <v>Garnier</v>
      </c>
      <c r="P103" s="2" t="str">
        <f>VLOOKUP(Table1[[#This Row],[Store ID]],Stores!$A$1:$F$51,4,0)</f>
        <v>Nexus</v>
      </c>
      <c r="Q103" s="23">
        <f>INDEX(Period!$B$2:$B$37,MATCH(Table1[[#This Row],[Period ID]],Period!$C$2:$C$37,0))</f>
        <v>43891</v>
      </c>
      <c r="R103" s="2" t="str">
        <f>VLOOKUP(Table1[[#This Row],[City ID]],Region!$A$1:$E$26,2,0)</f>
        <v>Bhopal</v>
      </c>
      <c r="S103" s="2" t="str">
        <f>VLOOKUP(Table1[[#This Row],[City ID]],Region!$A$1:$E$26,3,0)</f>
        <v>Madhya Pradesh</v>
      </c>
      <c r="T103" s="10" t="str">
        <f>VLOOKUP(Table1[[#This Row],[City ID]],Region!$A$1:$E$26,4,0)</f>
        <v>Central</v>
      </c>
      <c r="U103" s="38">
        <f>MAX(Table1[[#This Row],[Actual Sales]],0)</f>
        <v>56</v>
      </c>
      <c r="V103" s="14">
        <f>MAX(Table1[[#This Row],[Actual Visits]],0)</f>
        <v>12.466666666666667</v>
      </c>
      <c r="W103" s="2" t="str">
        <f>VLOOKUP(Table1[[#This Row],[Period ID]],Period!$C$1:$E$37,2,0)</f>
        <v>Spring</v>
      </c>
      <c r="X103" s="2" t="str">
        <f>VLOOKUP(Table1[[#This Row],[Period ID]],Period!$C$1:$E$37,3,0)</f>
        <v>Post Covid-19</v>
      </c>
    </row>
    <row r="104" spans="1:24" x14ac:dyDescent="0.3">
      <c r="A104" s="2">
        <v>103</v>
      </c>
      <c r="B104" s="2" t="s">
        <v>70</v>
      </c>
      <c r="C104" s="2" t="s">
        <v>83</v>
      </c>
      <c r="D104" s="2" t="s">
        <v>254</v>
      </c>
      <c r="E104" s="2" t="s">
        <v>136</v>
      </c>
      <c r="F104" s="11" t="s">
        <v>219</v>
      </c>
      <c r="G104" s="2" t="s">
        <v>387</v>
      </c>
      <c r="H104" s="12">
        <v>76</v>
      </c>
      <c r="I104" s="12">
        <v>84.27852770281477</v>
      </c>
      <c r="J104" s="14">
        <v>1.7777777777777777</v>
      </c>
      <c r="K104" s="14">
        <v>2.2028714819009538</v>
      </c>
      <c r="L104" s="2">
        <v>0.61896073313418032</v>
      </c>
      <c r="M104" s="2">
        <v>0.88256584806517369</v>
      </c>
      <c r="N104" s="2" t="str">
        <f>VLOOKUP(Table1[[#This Row],[Salesman ID]],Salesman!$A$1:$D$21,4,0)</f>
        <v>Bhola Rampersad </v>
      </c>
      <c r="O104" s="2" t="str">
        <f>VLOOKUP(Table1[[#This Row],[SKU Code]],SKU!$A$1:$C$22,3,0)</f>
        <v>Garnier</v>
      </c>
      <c r="P104" s="2" t="str">
        <f>VLOOKUP(Table1[[#This Row],[Store ID]],Stores!$A$1:$F$51,4,0)</f>
        <v>AllStar</v>
      </c>
      <c r="Q104" s="23">
        <f>INDEX(Period!$B$2:$B$37,MATCH(Table1[[#This Row],[Period ID]],Period!$C$2:$C$37,0))</f>
        <v>43922</v>
      </c>
      <c r="R104" s="2" t="str">
        <f>VLOOKUP(Table1[[#This Row],[City ID]],Region!$A$1:$E$26,2,0)</f>
        <v>Dispur</v>
      </c>
      <c r="S104" s="2" t="str">
        <f>VLOOKUP(Table1[[#This Row],[City ID]],Region!$A$1:$E$26,3,0)</f>
        <v>Assam</v>
      </c>
      <c r="T104" s="10" t="str">
        <f>VLOOKUP(Table1[[#This Row],[City ID]],Region!$A$1:$E$26,4,0)</f>
        <v>Northern</v>
      </c>
      <c r="U104" s="38">
        <f>MAX(Table1[[#This Row],[Actual Sales]],0)</f>
        <v>76</v>
      </c>
      <c r="V104" s="14">
        <f>MAX(Table1[[#This Row],[Actual Visits]],0)</f>
        <v>1.7777777777777777</v>
      </c>
      <c r="W104" s="2" t="str">
        <f>VLOOKUP(Table1[[#This Row],[Period ID]],Period!$C$1:$E$37,2,0)</f>
        <v>Spring</v>
      </c>
      <c r="X104" s="2" t="str">
        <f>VLOOKUP(Table1[[#This Row],[Period ID]],Period!$C$1:$E$37,3,0)</f>
        <v>Post Covid-19</v>
      </c>
    </row>
    <row r="105" spans="1:24" x14ac:dyDescent="0.3">
      <c r="A105" s="2">
        <v>104</v>
      </c>
      <c r="B105" s="2" t="s">
        <v>76</v>
      </c>
      <c r="C105" s="2" t="s">
        <v>102</v>
      </c>
      <c r="D105" s="2" t="s">
        <v>260</v>
      </c>
      <c r="E105" s="2" t="s">
        <v>115</v>
      </c>
      <c r="F105" s="11" t="s">
        <v>218</v>
      </c>
      <c r="G105" s="2" t="s">
        <v>388</v>
      </c>
      <c r="H105" s="12">
        <v>54</v>
      </c>
      <c r="I105" s="12">
        <v>83.493675546076389</v>
      </c>
      <c r="J105" s="14">
        <v>9.8181818181818183</v>
      </c>
      <c r="K105" s="14">
        <v>13.585961952947061</v>
      </c>
      <c r="L105" s="2">
        <v>0.77202792238063223</v>
      </c>
      <c r="M105" s="2">
        <v>0.44878705942743846</v>
      </c>
      <c r="N105" s="2" t="str">
        <f>VLOOKUP(Table1[[#This Row],[Salesman ID]],Salesman!$A$1:$D$21,4,0)</f>
        <v>Naresh Ganguly</v>
      </c>
      <c r="O105" s="2" t="str">
        <f>VLOOKUP(Table1[[#This Row],[SKU Code]],SKU!$A$1:$C$22,3,0)</f>
        <v>Garnier</v>
      </c>
      <c r="P105" s="2" t="str">
        <f>VLOOKUP(Table1[[#This Row],[Store ID]],Stores!$A$1:$F$51,4,0)</f>
        <v>AllStar</v>
      </c>
      <c r="Q105" s="23">
        <f>INDEX(Period!$B$2:$B$37,MATCH(Table1[[#This Row],[Period ID]],Period!$C$2:$C$37,0))</f>
        <v>43891</v>
      </c>
      <c r="R105" s="2" t="str">
        <f>VLOOKUP(Table1[[#This Row],[City ID]],Region!$A$1:$E$26,2,0)</f>
        <v>Gangtok</v>
      </c>
      <c r="S105" s="2" t="str">
        <f>VLOOKUP(Table1[[#This Row],[City ID]],Region!$A$1:$E$26,3,0)</f>
        <v>Sikkim</v>
      </c>
      <c r="T105" s="10" t="str">
        <f>VLOOKUP(Table1[[#This Row],[City ID]],Region!$A$1:$E$26,4,0)</f>
        <v>Northern</v>
      </c>
      <c r="U105" s="38">
        <f>MAX(Table1[[#This Row],[Actual Sales]],0)</f>
        <v>54</v>
      </c>
      <c r="V105" s="14">
        <f>MAX(Table1[[#This Row],[Actual Visits]],0)</f>
        <v>9.8181818181818183</v>
      </c>
      <c r="W105" s="2" t="str">
        <f>VLOOKUP(Table1[[#This Row],[Period ID]],Period!$C$1:$E$37,2,0)</f>
        <v>Spring</v>
      </c>
      <c r="X105" s="2" t="str">
        <f>VLOOKUP(Table1[[#This Row],[Period ID]],Period!$C$1:$E$37,3,0)</f>
        <v>Post Covid-19</v>
      </c>
    </row>
    <row r="106" spans="1:24" x14ac:dyDescent="0.3">
      <c r="A106" s="2">
        <v>105</v>
      </c>
      <c r="B106" s="2" t="s">
        <v>75</v>
      </c>
      <c r="C106" s="2" t="s">
        <v>87</v>
      </c>
      <c r="D106" s="2" t="s">
        <v>263</v>
      </c>
      <c r="E106" s="2" t="s">
        <v>106</v>
      </c>
      <c r="F106" s="11" t="s">
        <v>208</v>
      </c>
      <c r="G106" s="2" t="s">
        <v>389</v>
      </c>
      <c r="H106" s="12">
        <v>48</v>
      </c>
      <c r="I106" s="12">
        <v>49.229915399046753</v>
      </c>
      <c r="J106" s="14">
        <v>4.8947368421052628</v>
      </c>
      <c r="K106" s="14">
        <v>9.42860062805293</v>
      </c>
      <c r="L106" s="2">
        <v>0.79536125900985544</v>
      </c>
      <c r="M106" s="2">
        <v>0.52460343827247757</v>
      </c>
      <c r="N106" s="2" t="str">
        <f>VLOOKUP(Table1[[#This Row],[Salesman ID]],Salesman!$A$1:$D$21,4,0)</f>
        <v>Deepa Mangal </v>
      </c>
      <c r="O106" s="2" t="str">
        <f>VLOOKUP(Table1[[#This Row],[SKU Code]],SKU!$A$1:$C$22,3,0)</f>
        <v>Garnier</v>
      </c>
      <c r="P106" s="2" t="str">
        <f>VLOOKUP(Table1[[#This Row],[Store ID]],Stores!$A$1:$F$51,4,0)</f>
        <v>OurTown</v>
      </c>
      <c r="Q106" s="23">
        <f>INDEX(Period!$B$2:$B$37,MATCH(Table1[[#This Row],[Period ID]],Period!$C$2:$C$37,0))</f>
        <v>43586</v>
      </c>
      <c r="R106" s="2" t="str">
        <f>VLOOKUP(Table1[[#This Row],[City ID]],Region!$A$1:$E$26,2,0)</f>
        <v>Gandhinagar</v>
      </c>
      <c r="S106" s="2" t="str">
        <f>VLOOKUP(Table1[[#This Row],[City ID]],Region!$A$1:$E$26,3,0)</f>
        <v>Gujarat</v>
      </c>
      <c r="T106" s="10" t="str">
        <f>VLOOKUP(Table1[[#This Row],[City ID]],Region!$A$1:$E$26,4,0)</f>
        <v>Western</v>
      </c>
      <c r="U106" s="38">
        <f>MAX(Table1[[#This Row],[Actual Sales]],0)</f>
        <v>48</v>
      </c>
      <c r="V106" s="14">
        <f>MAX(Table1[[#This Row],[Actual Visits]],0)</f>
        <v>4.8947368421052628</v>
      </c>
      <c r="W106" s="2" t="str">
        <f>VLOOKUP(Table1[[#This Row],[Period ID]],Period!$C$1:$E$37,2,0)</f>
        <v>Spring</v>
      </c>
      <c r="X106" s="2" t="str">
        <f>VLOOKUP(Table1[[#This Row],[Period ID]],Period!$C$1:$E$37,3,0)</f>
        <v>Pre Covid-19</v>
      </c>
    </row>
    <row r="107" spans="1:24" x14ac:dyDescent="0.3">
      <c r="A107" s="2">
        <v>106</v>
      </c>
      <c r="B107" s="2" t="s">
        <v>251</v>
      </c>
      <c r="C107" s="2" t="s">
        <v>101</v>
      </c>
      <c r="D107" s="2" t="s">
        <v>261</v>
      </c>
      <c r="E107" s="2" t="s">
        <v>147</v>
      </c>
      <c r="F107" s="11" t="s">
        <v>213</v>
      </c>
      <c r="G107" s="2" t="s">
        <v>390</v>
      </c>
      <c r="H107" s="12">
        <v>31</v>
      </c>
      <c r="I107" s="12">
        <v>49.761032583355593</v>
      </c>
      <c r="J107" s="14">
        <v>4.5625</v>
      </c>
      <c r="K107" s="14">
        <v>7.688747999489272</v>
      </c>
      <c r="L107" s="2">
        <v>0.87400779592911937</v>
      </c>
      <c r="M107" s="2">
        <v>0.63880298435199256</v>
      </c>
      <c r="N107" s="2" t="str">
        <f>VLOOKUP(Table1[[#This Row],[Salesman ID]],Salesman!$A$1:$D$21,4,0)</f>
        <v>Jawahar Sawant</v>
      </c>
      <c r="O107" s="2" t="str">
        <f>VLOOKUP(Table1[[#This Row],[SKU Code]],SKU!$A$1:$C$22,3,0)</f>
        <v>Maybelline</v>
      </c>
      <c r="P107" s="2" t="str">
        <f>VLOOKUP(Table1[[#This Row],[Store ID]],Stores!$A$1:$F$51,4,0)</f>
        <v>Fireside</v>
      </c>
      <c r="Q107" s="23">
        <f>INDEX(Period!$B$2:$B$37,MATCH(Table1[[#This Row],[Period ID]],Period!$C$2:$C$37,0))</f>
        <v>43739</v>
      </c>
      <c r="R107" s="2" t="str">
        <f>VLOOKUP(Table1[[#This Row],[City ID]],Region!$A$1:$E$26,2,0)</f>
        <v>Jaipur</v>
      </c>
      <c r="S107" s="2" t="str">
        <f>VLOOKUP(Table1[[#This Row],[City ID]],Region!$A$1:$E$26,3,0)</f>
        <v>Rajasthan</v>
      </c>
      <c r="T107" s="10" t="str">
        <f>VLOOKUP(Table1[[#This Row],[City ID]],Region!$A$1:$E$26,4,0)</f>
        <v>Northern</v>
      </c>
      <c r="U107" s="38">
        <f>MAX(Table1[[#This Row],[Actual Sales]],0)</f>
        <v>31</v>
      </c>
      <c r="V107" s="14">
        <f>MAX(Table1[[#This Row],[Actual Visits]],0)</f>
        <v>4.5625</v>
      </c>
      <c r="W107" s="2" t="str">
        <f>VLOOKUP(Table1[[#This Row],[Period ID]],Period!$C$1:$E$37,2,0)</f>
        <v>Fall</v>
      </c>
      <c r="X107" s="2" t="str">
        <f>VLOOKUP(Table1[[#This Row],[Period ID]],Period!$C$1:$E$37,3,0)</f>
        <v>Pre Covid-19</v>
      </c>
    </row>
    <row r="108" spans="1:24" x14ac:dyDescent="0.3">
      <c r="A108" s="2">
        <v>107</v>
      </c>
      <c r="B108" s="2" t="s">
        <v>75</v>
      </c>
      <c r="C108" s="2" t="s">
        <v>89</v>
      </c>
      <c r="D108" s="2" t="s">
        <v>261</v>
      </c>
      <c r="E108" s="2" t="s">
        <v>152</v>
      </c>
      <c r="F108" s="11" t="s">
        <v>214</v>
      </c>
      <c r="G108" s="2" t="s">
        <v>391</v>
      </c>
      <c r="H108" s="12">
        <v>102</v>
      </c>
      <c r="I108" s="12">
        <v>160.55299196619242</v>
      </c>
      <c r="J108" s="14">
        <v>9.9285714285714288</v>
      </c>
      <c r="K108" s="14">
        <v>14.191102387288041</v>
      </c>
      <c r="L108" s="2">
        <v>0.48473126978328562</v>
      </c>
      <c r="M108" s="2">
        <v>0.30896752648849857</v>
      </c>
      <c r="N108" s="2" t="str">
        <f>VLOOKUP(Table1[[#This Row],[Salesman ID]],Salesman!$A$1:$D$21,4,0)</f>
        <v>Deepa Mangal </v>
      </c>
      <c r="O108" s="2" t="str">
        <f>VLOOKUP(Table1[[#This Row],[SKU Code]],SKU!$A$1:$C$22,3,0)</f>
        <v>Maybelline</v>
      </c>
      <c r="P108" s="2" t="str">
        <f>VLOOKUP(Table1[[#This Row],[Store ID]],Stores!$A$1:$F$51,4,0)</f>
        <v>Saffron</v>
      </c>
      <c r="Q108" s="23">
        <f>INDEX(Period!$B$2:$B$37,MATCH(Table1[[#This Row],[Period ID]],Period!$C$2:$C$37,0))</f>
        <v>43770</v>
      </c>
      <c r="R108" s="2" t="str">
        <f>VLOOKUP(Table1[[#This Row],[City ID]],Region!$A$1:$E$26,2,0)</f>
        <v>Shimla</v>
      </c>
      <c r="S108" s="2" t="str">
        <f>VLOOKUP(Table1[[#This Row],[City ID]],Region!$A$1:$E$26,3,0)</f>
        <v>Himachal Pradesh</v>
      </c>
      <c r="T108" s="10" t="str">
        <f>VLOOKUP(Table1[[#This Row],[City ID]],Region!$A$1:$E$26,4,0)</f>
        <v>Northern</v>
      </c>
      <c r="U108" s="38">
        <f>MAX(Table1[[#This Row],[Actual Sales]],0)</f>
        <v>102</v>
      </c>
      <c r="V108" s="14">
        <f>MAX(Table1[[#This Row],[Actual Visits]],0)</f>
        <v>9.9285714285714288</v>
      </c>
      <c r="W108" s="2" t="str">
        <f>VLOOKUP(Table1[[#This Row],[Period ID]],Period!$C$1:$E$37,2,0)</f>
        <v>Fall</v>
      </c>
      <c r="X108" s="2" t="str">
        <f>VLOOKUP(Table1[[#This Row],[Period ID]],Period!$C$1:$E$37,3,0)</f>
        <v>Pre Covid-19</v>
      </c>
    </row>
    <row r="109" spans="1:24" x14ac:dyDescent="0.3">
      <c r="A109" s="2">
        <v>108</v>
      </c>
      <c r="B109" s="2" t="s">
        <v>80</v>
      </c>
      <c r="C109" s="2" t="s">
        <v>89</v>
      </c>
      <c r="D109" s="2" t="s">
        <v>188</v>
      </c>
      <c r="E109" s="2" t="s">
        <v>133</v>
      </c>
      <c r="F109" s="11" t="s">
        <v>227</v>
      </c>
      <c r="G109" s="2" t="s">
        <v>392</v>
      </c>
      <c r="H109" s="12">
        <v>191</v>
      </c>
      <c r="I109" s="12">
        <v>355.03894215989419</v>
      </c>
      <c r="J109" s="14">
        <v>3.1</v>
      </c>
      <c r="K109" s="14">
        <v>4.5189277427177217</v>
      </c>
      <c r="L109" s="2">
        <v>5.1044280987452506E-2</v>
      </c>
      <c r="M109" s="2">
        <v>0.89759216428232924</v>
      </c>
      <c r="N109" s="2" t="str">
        <f>VLOOKUP(Table1[[#This Row],[Salesman ID]],Salesman!$A$1:$D$21,4,0)</f>
        <v>Shweta Kalla </v>
      </c>
      <c r="O109" s="2" t="str">
        <f>VLOOKUP(Table1[[#This Row],[SKU Code]],SKU!$A$1:$C$22,3,0)</f>
        <v>Garnier</v>
      </c>
      <c r="P109" s="2" t="str">
        <f>VLOOKUP(Table1[[#This Row],[Store ID]],Stores!$A$1:$F$51,4,0)</f>
        <v>Fireside</v>
      </c>
      <c r="Q109" s="23">
        <f>INDEX(Period!$B$2:$B$37,MATCH(Table1[[#This Row],[Period ID]],Period!$C$2:$C$37,0))</f>
        <v>44166</v>
      </c>
      <c r="R109" s="2" t="str">
        <f>VLOOKUP(Table1[[#This Row],[City ID]],Region!$A$1:$E$26,2,0)</f>
        <v>Shimla</v>
      </c>
      <c r="S109" s="2" t="str">
        <f>VLOOKUP(Table1[[#This Row],[City ID]],Region!$A$1:$E$26,3,0)</f>
        <v>Himachal Pradesh</v>
      </c>
      <c r="T109" s="10" t="str">
        <f>VLOOKUP(Table1[[#This Row],[City ID]],Region!$A$1:$E$26,4,0)</f>
        <v>Northern</v>
      </c>
      <c r="U109" s="38">
        <f>MAX(Table1[[#This Row],[Actual Sales]],0)</f>
        <v>191</v>
      </c>
      <c r="V109" s="14">
        <f>MAX(Table1[[#This Row],[Actual Visits]],0)</f>
        <v>3.1</v>
      </c>
      <c r="W109" s="2" t="str">
        <f>VLOOKUP(Table1[[#This Row],[Period ID]],Period!$C$1:$E$37,2,0)</f>
        <v>Winter</v>
      </c>
      <c r="X109" s="2" t="str">
        <f>VLOOKUP(Table1[[#This Row],[Period ID]],Period!$C$1:$E$37,3,0)</f>
        <v>Post Covid-19</v>
      </c>
    </row>
    <row r="110" spans="1:24" x14ac:dyDescent="0.3">
      <c r="A110" s="2">
        <v>109</v>
      </c>
      <c r="B110" s="2" t="s">
        <v>66</v>
      </c>
      <c r="C110" s="2" t="s">
        <v>103</v>
      </c>
      <c r="D110" s="2" t="s">
        <v>189</v>
      </c>
      <c r="E110" s="2" t="s">
        <v>148</v>
      </c>
      <c r="F110" s="11" t="s">
        <v>195</v>
      </c>
      <c r="G110" s="2" t="s">
        <v>393</v>
      </c>
      <c r="H110" s="12">
        <v>174</v>
      </c>
      <c r="I110" s="12">
        <v>226.28577924450209</v>
      </c>
      <c r="J110" s="14">
        <v>3.1428571428571428</v>
      </c>
      <c r="K110" s="14">
        <v>3.2261862972729354</v>
      </c>
      <c r="L110" s="2">
        <v>0.15344491433338836</v>
      </c>
      <c r="M110" s="2">
        <v>0.84057149730651703</v>
      </c>
      <c r="N110" s="2" t="str">
        <f>VLOOKUP(Table1[[#This Row],[Salesman ID]],Salesman!$A$1:$D$21,4,0)</f>
        <v>Wahid Khan</v>
      </c>
      <c r="O110" s="2" t="str">
        <f>VLOOKUP(Table1[[#This Row],[SKU Code]],SKU!$A$1:$C$22,3,0)</f>
        <v>Garnier</v>
      </c>
      <c r="P110" s="2" t="str">
        <f>VLOOKUP(Table1[[#This Row],[Store ID]],Stores!$A$1:$F$51,4,0)</f>
        <v>OurTown</v>
      </c>
      <c r="Q110" s="23">
        <f>INDEX(Period!$B$2:$B$37,MATCH(Table1[[#This Row],[Period ID]],Period!$C$2:$C$37,0))</f>
        <v>43191</v>
      </c>
      <c r="R110" s="2" t="str">
        <f>VLOOKUP(Table1[[#This Row],[City ID]],Region!$A$1:$E$26,2,0)</f>
        <v>Chennai</v>
      </c>
      <c r="S110" s="2" t="str">
        <f>VLOOKUP(Table1[[#This Row],[City ID]],Region!$A$1:$E$26,3,0)</f>
        <v>Tamil Nadu</v>
      </c>
      <c r="T110" s="10" t="str">
        <f>VLOOKUP(Table1[[#This Row],[City ID]],Region!$A$1:$E$26,4,0)</f>
        <v>Southern</v>
      </c>
      <c r="U110" s="38">
        <f>MAX(Table1[[#This Row],[Actual Sales]],0)</f>
        <v>174</v>
      </c>
      <c r="V110" s="14">
        <f>MAX(Table1[[#This Row],[Actual Visits]],0)</f>
        <v>3.1428571428571428</v>
      </c>
      <c r="W110" s="2" t="str">
        <f>VLOOKUP(Table1[[#This Row],[Period ID]],Period!$C$1:$E$37,2,0)</f>
        <v>Spring</v>
      </c>
      <c r="X110" s="2" t="str">
        <f>VLOOKUP(Table1[[#This Row],[Period ID]],Period!$C$1:$E$37,3,0)</f>
        <v>Pre Covid-19</v>
      </c>
    </row>
    <row r="111" spans="1:24" x14ac:dyDescent="0.3">
      <c r="A111" s="2">
        <v>110</v>
      </c>
      <c r="B111" s="2" t="s">
        <v>77</v>
      </c>
      <c r="C111" s="2" t="s">
        <v>96</v>
      </c>
      <c r="D111" s="2" t="s">
        <v>259</v>
      </c>
      <c r="E111" s="2" t="s">
        <v>137</v>
      </c>
      <c r="F111" s="11" t="s">
        <v>211</v>
      </c>
      <c r="G111" s="2" t="s">
        <v>394</v>
      </c>
      <c r="H111" s="12">
        <v>-18</v>
      </c>
      <c r="I111" s="12">
        <v>29.57016426965744</v>
      </c>
      <c r="J111" s="14">
        <v>-7.1052631578947372</v>
      </c>
      <c r="K111" s="14">
        <v>9.7638168614089071</v>
      </c>
      <c r="L111" s="2">
        <v>0.93024684120451417</v>
      </c>
      <c r="M111" s="2">
        <v>0.32214188419086109</v>
      </c>
      <c r="N111" s="2" t="str">
        <f>VLOOKUP(Table1[[#This Row],[Salesman ID]],Salesman!$A$1:$D$21,4,0)</f>
        <v>Vijay Dev</v>
      </c>
      <c r="O111" s="2" t="str">
        <f>VLOOKUP(Table1[[#This Row],[SKU Code]],SKU!$A$1:$C$22,3,0)</f>
        <v>Garnier</v>
      </c>
      <c r="P111" s="2" t="str">
        <f>VLOOKUP(Table1[[#This Row],[Store ID]],Stores!$A$1:$F$51,4,0)</f>
        <v>BlueFire</v>
      </c>
      <c r="Q111" s="23">
        <f>INDEX(Period!$B$2:$B$37,MATCH(Table1[[#This Row],[Period ID]],Period!$C$2:$C$37,0))</f>
        <v>43678</v>
      </c>
      <c r="R111" s="2" t="str">
        <f>VLOOKUP(Table1[[#This Row],[City ID]],Region!$A$1:$E$26,2,0)</f>
        <v>Shillong</v>
      </c>
      <c r="S111" s="2" t="str">
        <f>VLOOKUP(Table1[[#This Row],[City ID]],Region!$A$1:$E$26,3,0)</f>
        <v>Meghalaya</v>
      </c>
      <c r="T111" s="10" t="str">
        <f>VLOOKUP(Table1[[#This Row],[City ID]],Region!$A$1:$E$26,4,0)</f>
        <v>Northern</v>
      </c>
      <c r="U111" s="38">
        <f>MAX(Table1[[#This Row],[Actual Sales]],0)</f>
        <v>0</v>
      </c>
      <c r="V111" s="14">
        <f>MAX(Table1[[#This Row],[Actual Visits]],0)</f>
        <v>0</v>
      </c>
      <c r="W111" s="2" t="str">
        <f>VLOOKUP(Table1[[#This Row],[Period ID]],Period!$C$1:$E$37,2,0)</f>
        <v>Summer</v>
      </c>
      <c r="X111" s="2" t="str">
        <f>VLOOKUP(Table1[[#This Row],[Period ID]],Period!$C$1:$E$37,3,0)</f>
        <v>Pre Covid-19</v>
      </c>
    </row>
    <row r="112" spans="1:24" x14ac:dyDescent="0.3">
      <c r="A112" s="2">
        <v>111</v>
      </c>
      <c r="B112" s="2" t="s">
        <v>253</v>
      </c>
      <c r="C112" s="2" t="s">
        <v>102</v>
      </c>
      <c r="D112" s="2" t="s">
        <v>183</v>
      </c>
      <c r="E112" s="2" t="s">
        <v>111</v>
      </c>
      <c r="F112" s="11" t="s">
        <v>204</v>
      </c>
      <c r="G112" s="2" t="s">
        <v>395</v>
      </c>
      <c r="H112" s="12">
        <v>20</v>
      </c>
      <c r="I112" s="12">
        <v>30.97872406011566</v>
      </c>
      <c r="J112" s="14">
        <v>6.833333333333333</v>
      </c>
      <c r="K112" s="14">
        <v>9.2255701019867047</v>
      </c>
      <c r="L112" s="2">
        <v>0.92535908518176357</v>
      </c>
      <c r="M112" s="2">
        <v>0.39308165695345998</v>
      </c>
      <c r="N112" s="2" t="str">
        <f>VLOOKUP(Table1[[#This Row],[Salesman ID]],Salesman!$A$1:$D$21,4,0)</f>
        <v>Nancy Mohan</v>
      </c>
      <c r="O112" s="2" t="str">
        <f>VLOOKUP(Table1[[#This Row],[SKU Code]],SKU!$A$1:$C$22,3,0)</f>
        <v>Maybelline</v>
      </c>
      <c r="P112" s="2" t="str">
        <f>VLOOKUP(Table1[[#This Row],[Store ID]],Stores!$A$1:$F$51,4,0)</f>
        <v>AllAround</v>
      </c>
      <c r="Q112" s="23">
        <f>INDEX(Period!$B$2:$B$37,MATCH(Table1[[#This Row],[Period ID]],Period!$C$2:$C$37,0))</f>
        <v>43466</v>
      </c>
      <c r="R112" s="2" t="str">
        <f>VLOOKUP(Table1[[#This Row],[City ID]],Region!$A$1:$E$26,2,0)</f>
        <v>Gangtok</v>
      </c>
      <c r="S112" s="2" t="str">
        <f>VLOOKUP(Table1[[#This Row],[City ID]],Region!$A$1:$E$26,3,0)</f>
        <v>Sikkim</v>
      </c>
      <c r="T112" s="10" t="str">
        <f>VLOOKUP(Table1[[#This Row],[City ID]],Region!$A$1:$E$26,4,0)</f>
        <v>Northern</v>
      </c>
      <c r="U112" s="38">
        <f>MAX(Table1[[#This Row],[Actual Sales]],0)</f>
        <v>20</v>
      </c>
      <c r="V112" s="14">
        <f>MAX(Table1[[#This Row],[Actual Visits]],0)</f>
        <v>6.833333333333333</v>
      </c>
      <c r="W112" s="2" t="str">
        <f>VLOOKUP(Table1[[#This Row],[Period ID]],Period!$C$1:$E$37,2,0)</f>
        <v>Winter</v>
      </c>
      <c r="X112" s="2" t="str">
        <f>VLOOKUP(Table1[[#This Row],[Period ID]],Period!$C$1:$E$37,3,0)</f>
        <v>Pre Covid-19</v>
      </c>
    </row>
    <row r="113" spans="1:24" x14ac:dyDescent="0.3">
      <c r="A113" s="2">
        <v>112</v>
      </c>
      <c r="B113" s="2" t="s">
        <v>73</v>
      </c>
      <c r="C113" s="2" t="s">
        <v>101</v>
      </c>
      <c r="D113" s="2" t="s">
        <v>185</v>
      </c>
      <c r="E113" s="2" t="s">
        <v>117</v>
      </c>
      <c r="F113" s="11" t="s">
        <v>200</v>
      </c>
      <c r="G113" s="2" t="s">
        <v>396</v>
      </c>
      <c r="H113" s="12">
        <v>156</v>
      </c>
      <c r="I113" s="12">
        <v>258.00613219924611</v>
      </c>
      <c r="J113" s="14">
        <v>9.882352941176471</v>
      </c>
      <c r="K113" s="14">
        <v>14.7256174065606</v>
      </c>
      <c r="L113" s="2">
        <v>0.22841411046067395</v>
      </c>
      <c r="M113" s="2">
        <v>0.16177171315229</v>
      </c>
      <c r="N113" s="2" t="str">
        <f>VLOOKUP(Table1[[#This Row],[Salesman ID]],Salesman!$A$1:$D$21,4,0)</f>
        <v>Veena Bath </v>
      </c>
      <c r="O113" s="2" t="str">
        <f>VLOOKUP(Table1[[#This Row],[SKU Code]],SKU!$A$1:$C$22,3,0)</f>
        <v>Maybelline</v>
      </c>
      <c r="P113" s="2" t="str">
        <f>VLOOKUP(Table1[[#This Row],[Store ID]],Stores!$A$1:$F$51,4,0)</f>
        <v>Saffron</v>
      </c>
      <c r="Q113" s="23">
        <f>INDEX(Period!$B$2:$B$37,MATCH(Table1[[#This Row],[Period ID]],Period!$C$2:$C$37,0))</f>
        <v>43344</v>
      </c>
      <c r="R113" s="2" t="str">
        <f>VLOOKUP(Table1[[#This Row],[City ID]],Region!$A$1:$E$26,2,0)</f>
        <v>Jaipur</v>
      </c>
      <c r="S113" s="2" t="str">
        <f>VLOOKUP(Table1[[#This Row],[City ID]],Region!$A$1:$E$26,3,0)</f>
        <v>Rajasthan</v>
      </c>
      <c r="T113" s="10" t="str">
        <f>VLOOKUP(Table1[[#This Row],[City ID]],Region!$A$1:$E$26,4,0)</f>
        <v>Northern</v>
      </c>
      <c r="U113" s="38">
        <f>MAX(Table1[[#This Row],[Actual Sales]],0)</f>
        <v>156</v>
      </c>
      <c r="V113" s="14">
        <f>MAX(Table1[[#This Row],[Actual Visits]],0)</f>
        <v>9.882352941176471</v>
      </c>
      <c r="W113" s="2" t="str">
        <f>VLOOKUP(Table1[[#This Row],[Period ID]],Period!$C$1:$E$37,2,0)</f>
        <v>Fall</v>
      </c>
      <c r="X113" s="2" t="str">
        <f>VLOOKUP(Table1[[#This Row],[Period ID]],Period!$C$1:$E$37,3,0)</f>
        <v>Pre Covid-19</v>
      </c>
    </row>
    <row r="114" spans="1:24" x14ac:dyDescent="0.3">
      <c r="A114" s="2">
        <v>113</v>
      </c>
      <c r="B114" s="2" t="s">
        <v>72</v>
      </c>
      <c r="C114" s="2" t="s">
        <v>82</v>
      </c>
      <c r="D114" s="2" t="s">
        <v>186</v>
      </c>
      <c r="E114" s="2" t="s">
        <v>112</v>
      </c>
      <c r="F114" s="11" t="s">
        <v>214</v>
      </c>
      <c r="G114" s="2" t="s">
        <v>397</v>
      </c>
      <c r="H114" s="12">
        <v>82</v>
      </c>
      <c r="I114" s="12">
        <v>153.48745063614894</v>
      </c>
      <c r="J114" s="14">
        <v>9.5789473684210531</v>
      </c>
      <c r="K114" s="14">
        <v>18.303359741082481</v>
      </c>
      <c r="L114" s="2">
        <v>0.5975089308335888</v>
      </c>
      <c r="M114" s="2">
        <v>9.4325313465479232E-2</v>
      </c>
      <c r="N114" s="2" t="str">
        <f>VLOOKUP(Table1[[#This Row],[Salesman ID]],Salesman!$A$1:$D$21,4,0)</f>
        <v>Somnath Chanda</v>
      </c>
      <c r="O114" s="2" t="str">
        <f>VLOOKUP(Table1[[#This Row],[SKU Code]],SKU!$A$1:$C$22,3,0)</f>
        <v>NYX Professional</v>
      </c>
      <c r="P114" s="2" t="str">
        <f>VLOOKUP(Table1[[#This Row],[Store ID]],Stores!$A$1:$F$51,4,0)</f>
        <v>Fireside</v>
      </c>
      <c r="Q114" s="23">
        <f>INDEX(Period!$B$2:$B$37,MATCH(Table1[[#This Row],[Period ID]],Period!$C$2:$C$37,0))</f>
        <v>43770</v>
      </c>
      <c r="R114" s="2" t="str">
        <f>VLOOKUP(Table1[[#This Row],[City ID]],Region!$A$1:$E$26,2,0)</f>
        <v>Itanagar</v>
      </c>
      <c r="S114" s="2" t="str">
        <f>VLOOKUP(Table1[[#This Row],[City ID]],Region!$A$1:$E$26,3,0)</f>
        <v>Arunachal Pradesh</v>
      </c>
      <c r="T114" s="10" t="str">
        <f>VLOOKUP(Table1[[#This Row],[City ID]],Region!$A$1:$E$26,4,0)</f>
        <v>Northern</v>
      </c>
      <c r="U114" s="38">
        <f>MAX(Table1[[#This Row],[Actual Sales]],0)</f>
        <v>82</v>
      </c>
      <c r="V114" s="14">
        <f>MAX(Table1[[#This Row],[Actual Visits]],0)</f>
        <v>9.5789473684210531</v>
      </c>
      <c r="W114" s="2" t="str">
        <f>VLOOKUP(Table1[[#This Row],[Period ID]],Period!$C$1:$E$37,2,0)</f>
        <v>Fall</v>
      </c>
      <c r="X114" s="2" t="str">
        <f>VLOOKUP(Table1[[#This Row],[Period ID]],Period!$C$1:$E$37,3,0)</f>
        <v>Pre Covid-19</v>
      </c>
    </row>
    <row r="115" spans="1:24" x14ac:dyDescent="0.3">
      <c r="A115" s="2">
        <v>114</v>
      </c>
      <c r="B115" s="2" t="s">
        <v>68</v>
      </c>
      <c r="C115" s="2" t="s">
        <v>92</v>
      </c>
      <c r="D115" s="2" t="s">
        <v>188</v>
      </c>
      <c r="E115" s="2" t="s">
        <v>117</v>
      </c>
      <c r="F115" s="11" t="s">
        <v>223</v>
      </c>
      <c r="G115" s="2" t="s">
        <v>398</v>
      </c>
      <c r="H115" s="12">
        <v>81</v>
      </c>
      <c r="I115" s="12">
        <v>153.405256961844</v>
      </c>
      <c r="J115" s="14">
        <v>8.1999999999999993</v>
      </c>
      <c r="K115" s="14">
        <v>15.424071083565678</v>
      </c>
      <c r="L115" s="2">
        <v>0.60077299159750142</v>
      </c>
      <c r="M115" s="2">
        <v>0.16649032665580932</v>
      </c>
      <c r="N115" s="2" t="str">
        <f>VLOOKUP(Table1[[#This Row],[Salesman ID]],Salesman!$A$1:$D$21,4,0)</f>
        <v>Jessica Singhal </v>
      </c>
      <c r="O115" s="2" t="str">
        <f>VLOOKUP(Table1[[#This Row],[SKU Code]],SKU!$A$1:$C$22,3,0)</f>
        <v>Garnier</v>
      </c>
      <c r="P115" s="2" t="str">
        <f>VLOOKUP(Table1[[#This Row],[Store ID]],Stores!$A$1:$F$51,4,0)</f>
        <v>Saffron</v>
      </c>
      <c r="Q115" s="23">
        <f>INDEX(Period!$B$2:$B$37,MATCH(Table1[[#This Row],[Period ID]],Period!$C$2:$C$37,0))</f>
        <v>44044</v>
      </c>
      <c r="R115" s="2" t="str">
        <f>VLOOKUP(Table1[[#This Row],[City ID]],Region!$A$1:$E$26,2,0)</f>
        <v>Thiruvananthapuram</v>
      </c>
      <c r="S115" s="2" t="str">
        <f>VLOOKUP(Table1[[#This Row],[City ID]],Region!$A$1:$E$26,3,0)</f>
        <v>Kerala</v>
      </c>
      <c r="T115" s="10" t="str">
        <f>VLOOKUP(Table1[[#This Row],[City ID]],Region!$A$1:$E$26,4,0)</f>
        <v>Southern</v>
      </c>
      <c r="U115" s="38">
        <f>MAX(Table1[[#This Row],[Actual Sales]],0)</f>
        <v>81</v>
      </c>
      <c r="V115" s="14">
        <f>MAX(Table1[[#This Row],[Actual Visits]],0)</f>
        <v>8.1999999999999993</v>
      </c>
      <c r="W115" s="2" t="str">
        <f>VLOOKUP(Table1[[#This Row],[Period ID]],Period!$C$1:$E$37,2,0)</f>
        <v>Summer</v>
      </c>
      <c r="X115" s="2" t="str">
        <f>VLOOKUP(Table1[[#This Row],[Period ID]],Period!$C$1:$E$37,3,0)</f>
        <v>Post Covid-19</v>
      </c>
    </row>
    <row r="116" spans="1:24" x14ac:dyDescent="0.3">
      <c r="A116" s="2">
        <v>115</v>
      </c>
      <c r="B116" s="2" t="s">
        <v>76</v>
      </c>
      <c r="C116" s="2" t="s">
        <v>95</v>
      </c>
      <c r="D116" s="2" t="s">
        <v>254</v>
      </c>
      <c r="E116" s="2" t="s">
        <v>126</v>
      </c>
      <c r="F116" s="11" t="s">
        <v>209</v>
      </c>
      <c r="G116" s="2" t="s">
        <v>399</v>
      </c>
      <c r="H116" s="12">
        <v>165</v>
      </c>
      <c r="I116" s="12">
        <v>201.41385077643662</v>
      </c>
      <c r="J116" s="14">
        <v>3.4615384615384617</v>
      </c>
      <c r="K116" s="14">
        <v>6.8312495673309499</v>
      </c>
      <c r="L116" s="2">
        <v>0.19572191896656843</v>
      </c>
      <c r="M116" s="2">
        <v>0.82909293910913107</v>
      </c>
      <c r="N116" s="2" t="str">
        <f>VLOOKUP(Table1[[#This Row],[Salesman ID]],Salesman!$A$1:$D$21,4,0)</f>
        <v>Naresh Ganguly</v>
      </c>
      <c r="O116" s="2" t="str">
        <f>VLOOKUP(Table1[[#This Row],[SKU Code]],SKU!$A$1:$C$22,3,0)</f>
        <v>Garnier</v>
      </c>
      <c r="P116" s="2" t="str">
        <f>VLOOKUP(Table1[[#This Row],[Store ID]],Stores!$A$1:$F$51,4,0)</f>
        <v>Fireside</v>
      </c>
      <c r="Q116" s="23">
        <f>INDEX(Period!$B$2:$B$37,MATCH(Table1[[#This Row],[Period ID]],Period!$C$2:$C$37,0))</f>
        <v>43617</v>
      </c>
      <c r="R116" s="2" t="str">
        <f>VLOOKUP(Table1[[#This Row],[City ID]],Region!$A$1:$E$26,2,0)</f>
        <v>Imphal</v>
      </c>
      <c r="S116" s="2" t="str">
        <f>VLOOKUP(Table1[[#This Row],[City ID]],Region!$A$1:$E$26,3,0)</f>
        <v>Manipur</v>
      </c>
      <c r="T116" s="10" t="str">
        <f>VLOOKUP(Table1[[#This Row],[City ID]],Region!$A$1:$E$26,4,0)</f>
        <v>Northern</v>
      </c>
      <c r="U116" s="38">
        <f>MAX(Table1[[#This Row],[Actual Sales]],0)</f>
        <v>165</v>
      </c>
      <c r="V116" s="14">
        <f>MAX(Table1[[#This Row],[Actual Visits]],0)</f>
        <v>3.4615384615384617</v>
      </c>
      <c r="W116" s="2" t="str">
        <f>VLOOKUP(Table1[[#This Row],[Period ID]],Period!$C$1:$E$37,2,0)</f>
        <v>Summer</v>
      </c>
      <c r="X116" s="2" t="str">
        <f>VLOOKUP(Table1[[#This Row],[Period ID]],Period!$C$1:$E$37,3,0)</f>
        <v>Pre Covid-19</v>
      </c>
    </row>
    <row r="117" spans="1:24" x14ac:dyDescent="0.3">
      <c r="A117" s="2">
        <v>116</v>
      </c>
      <c r="B117" s="2" t="s">
        <v>73</v>
      </c>
      <c r="C117" s="2" t="s">
        <v>85</v>
      </c>
      <c r="D117" s="2" t="s">
        <v>188</v>
      </c>
      <c r="E117" s="2" t="s">
        <v>114</v>
      </c>
      <c r="F117" s="11" t="s">
        <v>207</v>
      </c>
      <c r="G117" s="2" t="s">
        <v>400</v>
      </c>
      <c r="H117" s="12">
        <v>145</v>
      </c>
      <c r="I117" s="12">
        <v>211.28828204125443</v>
      </c>
      <c r="J117" s="14">
        <v>1.0833333333333333</v>
      </c>
      <c r="K117" s="14">
        <v>1.4571896786984537</v>
      </c>
      <c r="L117" s="2">
        <v>0.29009674060392932</v>
      </c>
      <c r="M117" s="2">
        <v>0.94775541666927277</v>
      </c>
      <c r="N117" s="2" t="str">
        <f>VLOOKUP(Table1[[#This Row],[Salesman ID]],Salesman!$A$1:$D$21,4,0)</f>
        <v>Veena Bath </v>
      </c>
      <c r="O117" s="2" t="str">
        <f>VLOOKUP(Table1[[#This Row],[SKU Code]],SKU!$A$1:$C$22,3,0)</f>
        <v>Garnier</v>
      </c>
      <c r="P117" s="2" t="str">
        <f>VLOOKUP(Table1[[#This Row],[Store ID]],Stores!$A$1:$F$51,4,0)</f>
        <v>Nexus</v>
      </c>
      <c r="Q117" s="23">
        <f>INDEX(Period!$B$2:$B$37,MATCH(Table1[[#This Row],[Period ID]],Period!$C$2:$C$37,0))</f>
        <v>43556</v>
      </c>
      <c r="R117" s="2" t="str">
        <f>VLOOKUP(Table1[[#This Row],[City ID]],Region!$A$1:$E$26,2,0)</f>
        <v>Naya Raipur</v>
      </c>
      <c r="S117" s="2" t="str">
        <f>VLOOKUP(Table1[[#This Row],[City ID]],Region!$A$1:$E$26,3,0)</f>
        <v>Chhattisgarh</v>
      </c>
      <c r="T117" s="10" t="str">
        <f>VLOOKUP(Table1[[#This Row],[City ID]],Region!$A$1:$E$26,4,0)</f>
        <v>Central</v>
      </c>
      <c r="U117" s="38">
        <f>MAX(Table1[[#This Row],[Actual Sales]],0)</f>
        <v>145</v>
      </c>
      <c r="V117" s="14">
        <f>MAX(Table1[[#This Row],[Actual Visits]],0)</f>
        <v>1.0833333333333333</v>
      </c>
      <c r="W117" s="2" t="str">
        <f>VLOOKUP(Table1[[#This Row],[Period ID]],Period!$C$1:$E$37,2,0)</f>
        <v>Spring</v>
      </c>
      <c r="X117" s="2" t="str">
        <f>VLOOKUP(Table1[[#This Row],[Period ID]],Period!$C$1:$E$37,3,0)</f>
        <v>Pre Covid-19</v>
      </c>
    </row>
    <row r="118" spans="1:24" x14ac:dyDescent="0.3">
      <c r="A118" s="2">
        <v>117</v>
      </c>
      <c r="B118" s="2" t="s">
        <v>72</v>
      </c>
      <c r="C118" s="2" t="s">
        <v>86</v>
      </c>
      <c r="D118" s="2" t="s">
        <v>180</v>
      </c>
      <c r="E118" s="2" t="s">
        <v>110</v>
      </c>
      <c r="F118" s="11" t="s">
        <v>209</v>
      </c>
      <c r="G118" s="2" t="s">
        <v>401</v>
      </c>
      <c r="H118" s="12">
        <v>116</v>
      </c>
      <c r="I118" s="12">
        <v>145.97536479074142</v>
      </c>
      <c r="J118" s="14">
        <v>14.583333333333334</v>
      </c>
      <c r="K118" s="14">
        <v>20.207102090810718</v>
      </c>
      <c r="L118" s="2">
        <v>0.40427909068991519</v>
      </c>
      <c r="M118" s="2">
        <v>0.12624397333282178</v>
      </c>
      <c r="N118" s="2" t="str">
        <f>VLOOKUP(Table1[[#This Row],[Salesman ID]],Salesman!$A$1:$D$21,4,0)</f>
        <v>Somnath Chanda</v>
      </c>
      <c r="O118" s="2" t="str">
        <f>VLOOKUP(Table1[[#This Row],[SKU Code]],SKU!$A$1:$C$22,3,0)</f>
        <v>NYX Professional</v>
      </c>
      <c r="P118" s="2" t="str">
        <f>VLOOKUP(Table1[[#This Row],[Store ID]],Stores!$A$1:$F$51,4,0)</f>
        <v>Saffron</v>
      </c>
      <c r="Q118" s="23">
        <f>INDEX(Period!$B$2:$B$37,MATCH(Table1[[#This Row],[Period ID]],Period!$C$2:$C$37,0))</f>
        <v>43617</v>
      </c>
      <c r="R118" s="2" t="str">
        <f>VLOOKUP(Table1[[#This Row],[City ID]],Region!$A$1:$E$26,2,0)</f>
        <v>Panaji</v>
      </c>
      <c r="S118" s="2" t="str">
        <f>VLOOKUP(Table1[[#This Row],[City ID]],Region!$A$1:$E$26,3,0)</f>
        <v>Goa</v>
      </c>
      <c r="T118" s="10" t="str">
        <f>VLOOKUP(Table1[[#This Row],[City ID]],Region!$A$1:$E$26,4,0)</f>
        <v>Western</v>
      </c>
      <c r="U118" s="38">
        <f>MAX(Table1[[#This Row],[Actual Sales]],0)</f>
        <v>116</v>
      </c>
      <c r="V118" s="14">
        <f>MAX(Table1[[#This Row],[Actual Visits]],0)</f>
        <v>14.583333333333334</v>
      </c>
      <c r="W118" s="2" t="str">
        <f>VLOOKUP(Table1[[#This Row],[Period ID]],Period!$C$1:$E$37,2,0)</f>
        <v>Summer</v>
      </c>
      <c r="X118" s="2" t="str">
        <f>VLOOKUP(Table1[[#This Row],[Period ID]],Period!$C$1:$E$37,3,0)</f>
        <v>Pre Covid-19</v>
      </c>
    </row>
    <row r="119" spans="1:24" x14ac:dyDescent="0.3">
      <c r="A119" s="2">
        <v>118</v>
      </c>
      <c r="B119" s="2" t="s">
        <v>80</v>
      </c>
      <c r="C119" s="2" t="s">
        <v>93</v>
      </c>
      <c r="D119" s="2" t="s">
        <v>180</v>
      </c>
      <c r="E119" s="2" t="s">
        <v>137</v>
      </c>
      <c r="F119" s="11" t="s">
        <v>225</v>
      </c>
      <c r="G119" s="2" t="s">
        <v>402</v>
      </c>
      <c r="H119" s="12">
        <v>113</v>
      </c>
      <c r="I119" s="12">
        <v>193.6837377847007</v>
      </c>
      <c r="J119" s="14">
        <v>4.1052631578947372</v>
      </c>
      <c r="K119" s="14">
        <v>7.5503150829260264</v>
      </c>
      <c r="L119" s="2">
        <v>0.42076678974856796</v>
      </c>
      <c r="M119" s="2">
        <v>0.61350867568630396</v>
      </c>
      <c r="N119" s="2" t="str">
        <f>VLOOKUP(Table1[[#This Row],[Salesman ID]],Salesman!$A$1:$D$21,4,0)</f>
        <v>Shweta Kalla </v>
      </c>
      <c r="O119" s="2" t="str">
        <f>VLOOKUP(Table1[[#This Row],[SKU Code]],SKU!$A$1:$C$22,3,0)</f>
        <v>NYX Professional</v>
      </c>
      <c r="P119" s="2" t="str">
        <f>VLOOKUP(Table1[[#This Row],[Store ID]],Stores!$A$1:$F$51,4,0)</f>
        <v>BlueFire</v>
      </c>
      <c r="Q119" s="23">
        <f>INDEX(Period!$B$2:$B$37,MATCH(Table1[[#This Row],[Period ID]],Period!$C$2:$C$37,0))</f>
        <v>44105</v>
      </c>
      <c r="R119" s="2" t="str">
        <f>VLOOKUP(Table1[[#This Row],[City ID]],Region!$A$1:$E$26,2,0)</f>
        <v>Bhopal</v>
      </c>
      <c r="S119" s="2" t="str">
        <f>VLOOKUP(Table1[[#This Row],[City ID]],Region!$A$1:$E$26,3,0)</f>
        <v>Madhya Pradesh</v>
      </c>
      <c r="T119" s="10" t="str">
        <f>VLOOKUP(Table1[[#This Row],[City ID]],Region!$A$1:$E$26,4,0)</f>
        <v>Central</v>
      </c>
      <c r="U119" s="38">
        <f>MAX(Table1[[#This Row],[Actual Sales]],0)</f>
        <v>113</v>
      </c>
      <c r="V119" s="14">
        <f>MAX(Table1[[#This Row],[Actual Visits]],0)</f>
        <v>4.1052631578947372</v>
      </c>
      <c r="W119" s="2" t="str">
        <f>VLOOKUP(Table1[[#This Row],[Period ID]],Period!$C$1:$E$37,2,0)</f>
        <v>Fall</v>
      </c>
      <c r="X119" s="2" t="str">
        <f>VLOOKUP(Table1[[#This Row],[Period ID]],Period!$C$1:$E$37,3,0)</f>
        <v>Post Covid-19</v>
      </c>
    </row>
    <row r="120" spans="1:24" x14ac:dyDescent="0.3">
      <c r="A120" s="2">
        <v>119</v>
      </c>
      <c r="B120" s="2" t="s">
        <v>249</v>
      </c>
      <c r="C120" s="2" t="s">
        <v>94</v>
      </c>
      <c r="D120" s="2" t="s">
        <v>184</v>
      </c>
      <c r="E120" s="2" t="s">
        <v>125</v>
      </c>
      <c r="F120" s="11" t="s">
        <v>203</v>
      </c>
      <c r="G120" s="2" t="s">
        <v>403</v>
      </c>
      <c r="H120" s="12">
        <v>19</v>
      </c>
      <c r="I120" s="12">
        <v>24.018634985218036</v>
      </c>
      <c r="J120" s="14">
        <v>14</v>
      </c>
      <c r="K120" s="14">
        <v>19.485289164895985</v>
      </c>
      <c r="L120" s="2">
        <v>0.92541237164597878</v>
      </c>
      <c r="M120" s="2">
        <v>0.23971300928960215</v>
      </c>
      <c r="N120" s="2" t="str">
        <f>VLOOKUP(Table1[[#This Row],[Salesman ID]],Salesman!$A$1:$D$21,4,0)</f>
        <v>Rebecca Jones</v>
      </c>
      <c r="O120" s="2" t="str">
        <f>VLOOKUP(Table1[[#This Row],[SKU Code]],SKU!$A$1:$C$22,3,0)</f>
        <v>NYX Professional</v>
      </c>
      <c r="P120" s="2" t="str">
        <f>VLOOKUP(Table1[[#This Row],[Store ID]],Stores!$A$1:$F$51,4,0)</f>
        <v>AllAround</v>
      </c>
      <c r="Q120" s="23">
        <f>INDEX(Period!$B$2:$B$37,MATCH(Table1[[#This Row],[Period ID]],Period!$C$2:$C$37,0))</f>
        <v>43435</v>
      </c>
      <c r="R120" s="2" t="str">
        <f>VLOOKUP(Table1[[#This Row],[City ID]],Region!$A$1:$E$26,2,0)</f>
        <v>Mumbai</v>
      </c>
      <c r="S120" s="2" t="str">
        <f>VLOOKUP(Table1[[#This Row],[City ID]],Region!$A$1:$E$26,3,0)</f>
        <v>Maharashtra</v>
      </c>
      <c r="T120" s="10" t="str">
        <f>VLOOKUP(Table1[[#This Row],[City ID]],Region!$A$1:$E$26,4,0)</f>
        <v>Western</v>
      </c>
      <c r="U120" s="38">
        <f>MAX(Table1[[#This Row],[Actual Sales]],0)</f>
        <v>19</v>
      </c>
      <c r="V120" s="14">
        <f>MAX(Table1[[#This Row],[Actual Visits]],0)</f>
        <v>14</v>
      </c>
      <c r="W120" s="2" t="str">
        <f>VLOOKUP(Table1[[#This Row],[Period ID]],Period!$C$1:$E$37,2,0)</f>
        <v>Winter</v>
      </c>
      <c r="X120" s="2" t="str">
        <f>VLOOKUP(Table1[[#This Row],[Period ID]],Period!$C$1:$E$37,3,0)</f>
        <v>Pre Covid-19</v>
      </c>
    </row>
    <row r="121" spans="1:24" x14ac:dyDescent="0.3">
      <c r="A121" s="2">
        <v>120</v>
      </c>
      <c r="B121" s="2" t="s">
        <v>78</v>
      </c>
      <c r="C121" s="2" t="s">
        <v>93</v>
      </c>
      <c r="D121" s="2" t="s">
        <v>181</v>
      </c>
      <c r="E121" s="2" t="s">
        <v>149</v>
      </c>
      <c r="F121" s="11" t="s">
        <v>206</v>
      </c>
      <c r="G121" s="2" t="s">
        <v>404</v>
      </c>
      <c r="H121" s="12">
        <v>-69</v>
      </c>
      <c r="I121" s="12">
        <v>81.089211799305176</v>
      </c>
      <c r="J121" s="14">
        <v>-3.3157894736842106</v>
      </c>
      <c r="K121" s="14">
        <v>5.4058452492119997</v>
      </c>
      <c r="L121" s="2">
        <v>0.66397917681880725</v>
      </c>
      <c r="M121" s="2">
        <v>0.71598860897034589</v>
      </c>
      <c r="N121" s="2" t="str">
        <f>VLOOKUP(Table1[[#This Row],[Salesman ID]],Salesman!$A$1:$D$21,4,0)</f>
        <v>Neela Chaudry </v>
      </c>
      <c r="O121" s="2" t="str">
        <f>VLOOKUP(Table1[[#This Row],[SKU Code]],SKU!$A$1:$C$22,3,0)</f>
        <v>Garnier</v>
      </c>
      <c r="P121" s="2" t="str">
        <f>VLOOKUP(Table1[[#This Row],[Store ID]],Stores!$A$1:$F$51,4,0)</f>
        <v>Nexus</v>
      </c>
      <c r="Q121" s="23">
        <f>INDEX(Period!$B$2:$B$37,MATCH(Table1[[#This Row],[Period ID]],Period!$C$2:$C$37,0))</f>
        <v>43525</v>
      </c>
      <c r="R121" s="2" t="str">
        <f>VLOOKUP(Table1[[#This Row],[City ID]],Region!$A$1:$E$26,2,0)</f>
        <v>Bhopal</v>
      </c>
      <c r="S121" s="2" t="str">
        <f>VLOOKUP(Table1[[#This Row],[City ID]],Region!$A$1:$E$26,3,0)</f>
        <v>Madhya Pradesh</v>
      </c>
      <c r="T121" s="10" t="str">
        <f>VLOOKUP(Table1[[#This Row],[City ID]],Region!$A$1:$E$26,4,0)</f>
        <v>Central</v>
      </c>
      <c r="U121" s="38">
        <f>MAX(Table1[[#This Row],[Actual Sales]],0)</f>
        <v>0</v>
      </c>
      <c r="V121" s="14">
        <f>MAX(Table1[[#This Row],[Actual Visits]],0)</f>
        <v>0</v>
      </c>
      <c r="W121" s="2" t="str">
        <f>VLOOKUP(Table1[[#This Row],[Period ID]],Period!$C$1:$E$37,2,0)</f>
        <v>Spring</v>
      </c>
      <c r="X121" s="2" t="str">
        <f>VLOOKUP(Table1[[#This Row],[Period ID]],Period!$C$1:$E$37,3,0)</f>
        <v>Pre Covid-19</v>
      </c>
    </row>
    <row r="122" spans="1:24" x14ac:dyDescent="0.3">
      <c r="A122" s="2">
        <v>121</v>
      </c>
      <c r="B122" s="2" t="s">
        <v>66</v>
      </c>
      <c r="C122" s="2" t="s">
        <v>104</v>
      </c>
      <c r="D122" s="2" t="s">
        <v>189</v>
      </c>
      <c r="E122" s="2" t="s">
        <v>114</v>
      </c>
      <c r="F122" s="11" t="s">
        <v>203</v>
      </c>
      <c r="G122" s="2" t="s">
        <v>405</v>
      </c>
      <c r="H122" s="12">
        <v>122</v>
      </c>
      <c r="I122" s="12">
        <v>213.70306062351693</v>
      </c>
      <c r="J122" s="14">
        <v>8.6363636363636367</v>
      </c>
      <c r="K122" s="14">
        <v>10.040007489087245</v>
      </c>
      <c r="L122" s="2">
        <v>0.38639430807053854</v>
      </c>
      <c r="M122" s="2">
        <v>0.52179670328205441</v>
      </c>
      <c r="N122" s="2" t="str">
        <f>VLOOKUP(Table1[[#This Row],[Salesman ID]],Salesman!$A$1:$D$21,4,0)</f>
        <v>Wahid Khan</v>
      </c>
      <c r="O122" s="2" t="str">
        <f>VLOOKUP(Table1[[#This Row],[SKU Code]],SKU!$A$1:$C$22,3,0)</f>
        <v>Garnier</v>
      </c>
      <c r="P122" s="2" t="str">
        <f>VLOOKUP(Table1[[#This Row],[Store ID]],Stores!$A$1:$F$51,4,0)</f>
        <v>Nexus</v>
      </c>
      <c r="Q122" s="23">
        <f>INDEX(Period!$B$2:$B$37,MATCH(Table1[[#This Row],[Period ID]],Period!$C$2:$C$37,0))</f>
        <v>43435</v>
      </c>
      <c r="R122" s="2" t="str">
        <f>VLOOKUP(Table1[[#This Row],[City ID]],Region!$A$1:$E$26,2,0)</f>
        <v>Hyderabad</v>
      </c>
      <c r="S122" s="2" t="str">
        <f>VLOOKUP(Table1[[#This Row],[City ID]],Region!$A$1:$E$26,3,0)</f>
        <v>Telangana</v>
      </c>
      <c r="T122" s="10" t="str">
        <f>VLOOKUP(Table1[[#This Row],[City ID]],Region!$A$1:$E$26,4,0)</f>
        <v>Southern</v>
      </c>
      <c r="U122" s="38">
        <f>MAX(Table1[[#This Row],[Actual Sales]],0)</f>
        <v>122</v>
      </c>
      <c r="V122" s="14">
        <f>MAX(Table1[[#This Row],[Actual Visits]],0)</f>
        <v>8.6363636363636367</v>
      </c>
      <c r="W122" s="2" t="str">
        <f>VLOOKUP(Table1[[#This Row],[Period ID]],Period!$C$1:$E$37,2,0)</f>
        <v>Winter</v>
      </c>
      <c r="X122" s="2" t="str">
        <f>VLOOKUP(Table1[[#This Row],[Period ID]],Period!$C$1:$E$37,3,0)</f>
        <v>Pre Covid-19</v>
      </c>
    </row>
    <row r="123" spans="1:24" x14ac:dyDescent="0.3">
      <c r="A123" s="2">
        <v>122</v>
      </c>
      <c r="B123" s="2" t="s">
        <v>74</v>
      </c>
      <c r="C123" s="2" t="s">
        <v>86</v>
      </c>
      <c r="D123" s="2" t="s">
        <v>260</v>
      </c>
      <c r="E123" s="2" t="s">
        <v>144</v>
      </c>
      <c r="F123" s="11" t="s">
        <v>212</v>
      </c>
      <c r="G123" s="2" t="s">
        <v>406</v>
      </c>
      <c r="H123" s="12">
        <v>154</v>
      </c>
      <c r="I123" s="12">
        <v>283.74937669030396</v>
      </c>
      <c r="J123" s="14">
        <v>7.1111111111111107</v>
      </c>
      <c r="K123" s="14">
        <v>12.504100235846604</v>
      </c>
      <c r="L123" s="2">
        <v>0.26252519614458569</v>
      </c>
      <c r="M123" s="2">
        <v>0.34585358609153538</v>
      </c>
      <c r="N123" s="2" t="str">
        <f>VLOOKUP(Table1[[#This Row],[Salesman ID]],Salesman!$A$1:$D$21,4,0)</f>
        <v>Tejaswani Butala </v>
      </c>
      <c r="O123" s="2" t="str">
        <f>VLOOKUP(Table1[[#This Row],[SKU Code]],SKU!$A$1:$C$22,3,0)</f>
        <v>Garnier</v>
      </c>
      <c r="P123" s="2" t="str">
        <f>VLOOKUP(Table1[[#This Row],[Store ID]],Stores!$A$1:$F$51,4,0)</f>
        <v>BlueFire</v>
      </c>
      <c r="Q123" s="23">
        <f>INDEX(Period!$B$2:$B$37,MATCH(Table1[[#This Row],[Period ID]],Period!$C$2:$C$37,0))</f>
        <v>43709</v>
      </c>
      <c r="R123" s="2" t="str">
        <f>VLOOKUP(Table1[[#This Row],[City ID]],Region!$A$1:$E$26,2,0)</f>
        <v>Panaji</v>
      </c>
      <c r="S123" s="2" t="str">
        <f>VLOOKUP(Table1[[#This Row],[City ID]],Region!$A$1:$E$26,3,0)</f>
        <v>Goa</v>
      </c>
      <c r="T123" s="10" t="str">
        <f>VLOOKUP(Table1[[#This Row],[City ID]],Region!$A$1:$E$26,4,0)</f>
        <v>Western</v>
      </c>
      <c r="U123" s="38">
        <f>MAX(Table1[[#This Row],[Actual Sales]],0)</f>
        <v>154</v>
      </c>
      <c r="V123" s="14">
        <f>MAX(Table1[[#This Row],[Actual Visits]],0)</f>
        <v>7.1111111111111107</v>
      </c>
      <c r="W123" s="2" t="str">
        <f>VLOOKUP(Table1[[#This Row],[Period ID]],Period!$C$1:$E$37,2,0)</f>
        <v>Fall</v>
      </c>
      <c r="X123" s="2" t="str">
        <f>VLOOKUP(Table1[[#This Row],[Period ID]],Period!$C$1:$E$37,3,0)</f>
        <v>Pre Covid-19</v>
      </c>
    </row>
    <row r="124" spans="1:24" x14ac:dyDescent="0.3">
      <c r="A124" s="2">
        <v>123</v>
      </c>
      <c r="B124" s="2" t="s">
        <v>66</v>
      </c>
      <c r="C124" s="2" t="s">
        <v>101</v>
      </c>
      <c r="D124" s="2" t="s">
        <v>182</v>
      </c>
      <c r="E124" s="2" t="s">
        <v>123</v>
      </c>
      <c r="F124" s="11" t="s">
        <v>194</v>
      </c>
      <c r="G124" s="2" t="s">
        <v>407</v>
      </c>
      <c r="H124" s="12">
        <v>73</v>
      </c>
      <c r="I124" s="12">
        <v>134.67895665910831</v>
      </c>
      <c r="J124" s="14">
        <v>9</v>
      </c>
      <c r="K124" s="14">
        <v>14.423370319285064</v>
      </c>
      <c r="L124" s="2">
        <v>0.62638715477013784</v>
      </c>
      <c r="M124" s="2">
        <v>0.24267323929362405</v>
      </c>
      <c r="N124" s="2" t="str">
        <f>VLOOKUP(Table1[[#This Row],[Salesman ID]],Salesman!$A$1:$D$21,4,0)</f>
        <v>Wahid Khan</v>
      </c>
      <c r="O124" s="2" t="str">
        <f>VLOOKUP(Table1[[#This Row],[SKU Code]],SKU!$A$1:$C$22,3,0)</f>
        <v>Garnier</v>
      </c>
      <c r="P124" s="2" t="str">
        <f>VLOOKUP(Table1[[#This Row],[Store ID]],Stores!$A$1:$F$51,4,0)</f>
        <v>BlueFire</v>
      </c>
      <c r="Q124" s="23">
        <f>INDEX(Period!$B$2:$B$37,MATCH(Table1[[#This Row],[Period ID]],Period!$C$2:$C$37,0))</f>
        <v>43160</v>
      </c>
      <c r="R124" s="2" t="str">
        <f>VLOOKUP(Table1[[#This Row],[City ID]],Region!$A$1:$E$26,2,0)</f>
        <v>Jaipur</v>
      </c>
      <c r="S124" s="2" t="str">
        <f>VLOOKUP(Table1[[#This Row],[City ID]],Region!$A$1:$E$26,3,0)</f>
        <v>Rajasthan</v>
      </c>
      <c r="T124" s="10" t="str">
        <f>VLOOKUP(Table1[[#This Row],[City ID]],Region!$A$1:$E$26,4,0)</f>
        <v>Northern</v>
      </c>
      <c r="U124" s="38">
        <f>MAX(Table1[[#This Row],[Actual Sales]],0)</f>
        <v>73</v>
      </c>
      <c r="V124" s="14">
        <f>MAX(Table1[[#This Row],[Actual Visits]],0)</f>
        <v>9</v>
      </c>
      <c r="W124" s="2" t="str">
        <f>VLOOKUP(Table1[[#This Row],[Period ID]],Period!$C$1:$E$37,2,0)</f>
        <v>Spring</v>
      </c>
      <c r="X124" s="2" t="str">
        <f>VLOOKUP(Table1[[#This Row],[Period ID]],Period!$C$1:$E$37,3,0)</f>
        <v>Pre Covid-19</v>
      </c>
    </row>
    <row r="125" spans="1:24" x14ac:dyDescent="0.3">
      <c r="A125" s="2">
        <v>124</v>
      </c>
      <c r="B125" s="2" t="s">
        <v>67</v>
      </c>
      <c r="C125" s="2" t="s">
        <v>101</v>
      </c>
      <c r="D125" s="2" t="s">
        <v>263</v>
      </c>
      <c r="E125" s="2" t="s">
        <v>125</v>
      </c>
      <c r="F125" s="11" t="s">
        <v>212</v>
      </c>
      <c r="G125" s="2" t="s">
        <v>408</v>
      </c>
      <c r="H125" s="12">
        <v>17</v>
      </c>
      <c r="I125" s="12">
        <v>31.677304166014167</v>
      </c>
      <c r="J125" s="14">
        <v>1.1052631578947369</v>
      </c>
      <c r="K125" s="14">
        <v>1.3554116654361577</v>
      </c>
      <c r="L125" s="2">
        <v>0.93260037608326762</v>
      </c>
      <c r="M125" s="2">
        <v>0.93507860180414004</v>
      </c>
      <c r="N125" s="2" t="str">
        <f>VLOOKUP(Table1[[#This Row],[Salesman ID]],Salesman!$A$1:$D$21,4,0)</f>
        <v>Rakhi Anne </v>
      </c>
      <c r="O125" s="2" t="str">
        <f>VLOOKUP(Table1[[#This Row],[SKU Code]],SKU!$A$1:$C$22,3,0)</f>
        <v>Garnier</v>
      </c>
      <c r="P125" s="2" t="str">
        <f>VLOOKUP(Table1[[#This Row],[Store ID]],Stores!$A$1:$F$51,4,0)</f>
        <v>AllAround</v>
      </c>
      <c r="Q125" s="23">
        <f>INDEX(Period!$B$2:$B$37,MATCH(Table1[[#This Row],[Period ID]],Period!$C$2:$C$37,0))</f>
        <v>43709</v>
      </c>
      <c r="R125" s="2" t="str">
        <f>VLOOKUP(Table1[[#This Row],[City ID]],Region!$A$1:$E$26,2,0)</f>
        <v>Jaipur</v>
      </c>
      <c r="S125" s="2" t="str">
        <f>VLOOKUP(Table1[[#This Row],[City ID]],Region!$A$1:$E$26,3,0)</f>
        <v>Rajasthan</v>
      </c>
      <c r="T125" s="10" t="str">
        <f>VLOOKUP(Table1[[#This Row],[City ID]],Region!$A$1:$E$26,4,0)</f>
        <v>Northern</v>
      </c>
      <c r="U125" s="38">
        <f>MAX(Table1[[#This Row],[Actual Sales]],0)</f>
        <v>17</v>
      </c>
      <c r="V125" s="14">
        <f>MAX(Table1[[#This Row],[Actual Visits]],0)</f>
        <v>1.1052631578947369</v>
      </c>
      <c r="W125" s="2" t="str">
        <f>VLOOKUP(Table1[[#This Row],[Period ID]],Period!$C$1:$E$37,2,0)</f>
        <v>Fall</v>
      </c>
      <c r="X125" s="2" t="str">
        <f>VLOOKUP(Table1[[#This Row],[Period ID]],Period!$C$1:$E$37,3,0)</f>
        <v>Pre Covid-19</v>
      </c>
    </row>
    <row r="126" spans="1:24" x14ac:dyDescent="0.3">
      <c r="A126" s="2">
        <v>125</v>
      </c>
      <c r="B126" s="2" t="s">
        <v>249</v>
      </c>
      <c r="C126" s="2" t="s">
        <v>96</v>
      </c>
      <c r="D126" s="2" t="s">
        <v>182</v>
      </c>
      <c r="E126" s="2" t="s">
        <v>124</v>
      </c>
      <c r="F126" s="11" t="s">
        <v>210</v>
      </c>
      <c r="G126" s="2" t="s">
        <v>409</v>
      </c>
      <c r="H126" s="12">
        <v>92</v>
      </c>
      <c r="I126" s="12">
        <v>158.88992448943554</v>
      </c>
      <c r="J126" s="14">
        <v>12.76923076923077</v>
      </c>
      <c r="K126" s="14">
        <v>23.267390018585054</v>
      </c>
      <c r="L126" s="2">
        <v>0.53145904291484736</v>
      </c>
      <c r="M126" s="2">
        <v>0.1633320341641793</v>
      </c>
      <c r="N126" s="2" t="str">
        <f>VLOOKUP(Table1[[#This Row],[Salesman ID]],Salesman!$A$1:$D$21,4,0)</f>
        <v>Rebecca Jones</v>
      </c>
      <c r="O126" s="2" t="str">
        <f>VLOOKUP(Table1[[#This Row],[SKU Code]],SKU!$A$1:$C$22,3,0)</f>
        <v>Garnier</v>
      </c>
      <c r="P126" s="2" t="str">
        <f>VLOOKUP(Table1[[#This Row],[Store ID]],Stores!$A$1:$F$51,4,0)</f>
        <v>Saffron</v>
      </c>
      <c r="Q126" s="23">
        <f>INDEX(Period!$B$2:$B$37,MATCH(Table1[[#This Row],[Period ID]],Period!$C$2:$C$37,0))</f>
        <v>43647</v>
      </c>
      <c r="R126" s="2" t="str">
        <f>VLOOKUP(Table1[[#This Row],[City ID]],Region!$A$1:$E$26,2,0)</f>
        <v>Shillong</v>
      </c>
      <c r="S126" s="2" t="str">
        <f>VLOOKUP(Table1[[#This Row],[City ID]],Region!$A$1:$E$26,3,0)</f>
        <v>Meghalaya</v>
      </c>
      <c r="T126" s="10" t="str">
        <f>VLOOKUP(Table1[[#This Row],[City ID]],Region!$A$1:$E$26,4,0)</f>
        <v>Northern</v>
      </c>
      <c r="U126" s="38">
        <f>MAX(Table1[[#This Row],[Actual Sales]],0)</f>
        <v>92</v>
      </c>
      <c r="V126" s="14">
        <f>MAX(Table1[[#This Row],[Actual Visits]],0)</f>
        <v>12.76923076923077</v>
      </c>
      <c r="W126" s="2" t="str">
        <f>VLOOKUP(Table1[[#This Row],[Period ID]],Period!$C$1:$E$37,2,0)</f>
        <v>Summer</v>
      </c>
      <c r="X126" s="2" t="str">
        <f>VLOOKUP(Table1[[#This Row],[Period ID]],Period!$C$1:$E$37,3,0)</f>
        <v>Pre Covid-19</v>
      </c>
    </row>
    <row r="127" spans="1:24" x14ac:dyDescent="0.3">
      <c r="A127" s="2">
        <v>126</v>
      </c>
      <c r="B127" s="2" t="s">
        <v>252</v>
      </c>
      <c r="C127" s="2" t="s">
        <v>92</v>
      </c>
      <c r="D127" s="2" t="s">
        <v>258</v>
      </c>
      <c r="E127" s="2" t="s">
        <v>118</v>
      </c>
      <c r="F127" s="11" t="s">
        <v>217</v>
      </c>
      <c r="G127" s="2" t="s">
        <v>410</v>
      </c>
      <c r="H127" s="12">
        <v>195</v>
      </c>
      <c r="I127" s="12">
        <v>307.67182649375422</v>
      </c>
      <c r="J127" s="14">
        <v>1.6</v>
      </c>
      <c r="K127" s="14">
        <v>1.9772698653469698</v>
      </c>
      <c r="L127" s="2">
        <v>2.2701030546699918E-2</v>
      </c>
      <c r="M127" s="2">
        <v>0.9117866403382473</v>
      </c>
      <c r="N127" s="2" t="str">
        <f>VLOOKUP(Table1[[#This Row],[Salesman ID]],Salesman!$A$1:$D$21,4,0)</f>
        <v>Maya Malhotra </v>
      </c>
      <c r="O127" s="2" t="str">
        <f>VLOOKUP(Table1[[#This Row],[SKU Code]],SKU!$A$1:$C$22,3,0)</f>
        <v>Garnier</v>
      </c>
      <c r="P127" s="2" t="str">
        <f>VLOOKUP(Table1[[#This Row],[Store ID]],Stores!$A$1:$F$51,4,0)</f>
        <v>AllAround</v>
      </c>
      <c r="Q127" s="23">
        <f>INDEX(Period!$B$2:$B$37,MATCH(Table1[[#This Row],[Period ID]],Period!$C$2:$C$37,0))</f>
        <v>43862</v>
      </c>
      <c r="R127" s="2" t="str">
        <f>VLOOKUP(Table1[[#This Row],[City ID]],Region!$A$1:$E$26,2,0)</f>
        <v>Thiruvananthapuram</v>
      </c>
      <c r="S127" s="2" t="str">
        <f>VLOOKUP(Table1[[#This Row],[City ID]],Region!$A$1:$E$26,3,0)</f>
        <v>Kerala</v>
      </c>
      <c r="T127" s="10" t="str">
        <f>VLOOKUP(Table1[[#This Row],[City ID]],Region!$A$1:$E$26,4,0)</f>
        <v>Southern</v>
      </c>
      <c r="U127" s="38">
        <f>MAX(Table1[[#This Row],[Actual Sales]],0)</f>
        <v>195</v>
      </c>
      <c r="V127" s="14">
        <f>MAX(Table1[[#This Row],[Actual Visits]],0)</f>
        <v>1.6</v>
      </c>
      <c r="W127" s="2" t="str">
        <f>VLOOKUP(Table1[[#This Row],[Period ID]],Period!$C$1:$E$37,2,0)</f>
        <v>Winter</v>
      </c>
      <c r="X127" s="2" t="str">
        <f>VLOOKUP(Table1[[#This Row],[Period ID]],Period!$C$1:$E$37,3,0)</f>
        <v>Pre Covid-19</v>
      </c>
    </row>
    <row r="128" spans="1:24" x14ac:dyDescent="0.3">
      <c r="A128" s="2">
        <v>127</v>
      </c>
      <c r="B128" s="2" t="s">
        <v>76</v>
      </c>
      <c r="C128" s="2" t="s">
        <v>102</v>
      </c>
      <c r="D128" s="2" t="s">
        <v>258</v>
      </c>
      <c r="E128" s="2" t="s">
        <v>121</v>
      </c>
      <c r="F128" s="11" t="s">
        <v>194</v>
      </c>
      <c r="G128" s="2" t="s">
        <v>411</v>
      </c>
      <c r="H128" s="12">
        <v>159</v>
      </c>
      <c r="I128" s="12">
        <v>281.13854214096682</v>
      </c>
      <c r="J128" s="14">
        <v>4.2352941176470589</v>
      </c>
      <c r="K128" s="14">
        <v>4.7313740835399738</v>
      </c>
      <c r="L128" s="2">
        <v>0.21347887981965707</v>
      </c>
      <c r="M128" s="2">
        <v>0.66159639812376858</v>
      </c>
      <c r="N128" s="2" t="str">
        <f>VLOOKUP(Table1[[#This Row],[Salesman ID]],Salesman!$A$1:$D$21,4,0)</f>
        <v>Naresh Ganguly</v>
      </c>
      <c r="O128" s="2" t="str">
        <f>VLOOKUP(Table1[[#This Row],[SKU Code]],SKU!$A$1:$C$22,3,0)</f>
        <v>Garnier</v>
      </c>
      <c r="P128" s="2" t="str">
        <f>VLOOKUP(Table1[[#This Row],[Store ID]],Stores!$A$1:$F$51,4,0)</f>
        <v>Nexus</v>
      </c>
      <c r="Q128" s="23">
        <f>INDEX(Period!$B$2:$B$37,MATCH(Table1[[#This Row],[Period ID]],Period!$C$2:$C$37,0))</f>
        <v>43160</v>
      </c>
      <c r="R128" s="2" t="str">
        <f>VLOOKUP(Table1[[#This Row],[City ID]],Region!$A$1:$E$26,2,0)</f>
        <v>Gangtok</v>
      </c>
      <c r="S128" s="2" t="str">
        <f>VLOOKUP(Table1[[#This Row],[City ID]],Region!$A$1:$E$26,3,0)</f>
        <v>Sikkim</v>
      </c>
      <c r="T128" s="10" t="str">
        <f>VLOOKUP(Table1[[#This Row],[City ID]],Region!$A$1:$E$26,4,0)</f>
        <v>Northern</v>
      </c>
      <c r="U128" s="38">
        <f>MAX(Table1[[#This Row],[Actual Sales]],0)</f>
        <v>159</v>
      </c>
      <c r="V128" s="14">
        <f>MAX(Table1[[#This Row],[Actual Visits]],0)</f>
        <v>4.2352941176470589</v>
      </c>
      <c r="W128" s="2" t="str">
        <f>VLOOKUP(Table1[[#This Row],[Period ID]],Period!$C$1:$E$37,2,0)</f>
        <v>Spring</v>
      </c>
      <c r="X128" s="2" t="str">
        <f>VLOOKUP(Table1[[#This Row],[Period ID]],Period!$C$1:$E$37,3,0)</f>
        <v>Pre Covid-19</v>
      </c>
    </row>
    <row r="129" spans="1:24" x14ac:dyDescent="0.3">
      <c r="A129" s="2">
        <v>128</v>
      </c>
      <c r="B129" s="2" t="s">
        <v>80</v>
      </c>
      <c r="C129" s="2" t="s">
        <v>81</v>
      </c>
      <c r="D129" s="2" t="s">
        <v>184</v>
      </c>
      <c r="E129" s="2" t="s">
        <v>130</v>
      </c>
      <c r="F129" s="11" t="s">
        <v>218</v>
      </c>
      <c r="G129" s="2" t="s">
        <v>412</v>
      </c>
      <c r="H129" s="12">
        <v>160</v>
      </c>
      <c r="I129" s="12">
        <v>169.84396693987296</v>
      </c>
      <c r="J129" s="14">
        <v>11.142857142857142</v>
      </c>
      <c r="K129" s="14">
        <v>15.221178062148834</v>
      </c>
      <c r="L129" s="2">
        <v>0.21125213990023906</v>
      </c>
      <c r="M129" s="2">
        <v>0.23134003309947193</v>
      </c>
      <c r="N129" s="2" t="str">
        <f>VLOOKUP(Table1[[#This Row],[Salesman ID]],Salesman!$A$1:$D$21,4,0)</f>
        <v>Shweta Kalla </v>
      </c>
      <c r="O129" s="2" t="str">
        <f>VLOOKUP(Table1[[#This Row],[SKU Code]],SKU!$A$1:$C$22,3,0)</f>
        <v>NYX Professional</v>
      </c>
      <c r="P129" s="2" t="str">
        <f>VLOOKUP(Table1[[#This Row],[Store ID]],Stores!$A$1:$F$51,4,0)</f>
        <v>BlueFire</v>
      </c>
      <c r="Q129" s="23">
        <f>INDEX(Period!$B$2:$B$37,MATCH(Table1[[#This Row],[Period ID]],Period!$C$2:$C$37,0))</f>
        <v>43891</v>
      </c>
      <c r="R129" s="2" t="str">
        <f>VLOOKUP(Table1[[#This Row],[City ID]],Region!$A$1:$E$26,2,0)</f>
        <v>Amaravati</v>
      </c>
      <c r="S129" s="2" t="str">
        <f>VLOOKUP(Table1[[#This Row],[City ID]],Region!$A$1:$E$26,3,0)</f>
        <v>Andhra Pradesh</v>
      </c>
      <c r="T129" s="10" t="str">
        <f>VLOOKUP(Table1[[#This Row],[City ID]],Region!$A$1:$E$26,4,0)</f>
        <v>Southern</v>
      </c>
      <c r="U129" s="38">
        <f>MAX(Table1[[#This Row],[Actual Sales]],0)</f>
        <v>160</v>
      </c>
      <c r="V129" s="14">
        <f>MAX(Table1[[#This Row],[Actual Visits]],0)</f>
        <v>11.142857142857142</v>
      </c>
      <c r="W129" s="2" t="str">
        <f>VLOOKUP(Table1[[#This Row],[Period ID]],Period!$C$1:$E$37,2,0)</f>
        <v>Spring</v>
      </c>
      <c r="X129" s="2" t="str">
        <f>VLOOKUP(Table1[[#This Row],[Period ID]],Period!$C$1:$E$37,3,0)</f>
        <v>Post Covid-19</v>
      </c>
    </row>
    <row r="130" spans="1:24" x14ac:dyDescent="0.3">
      <c r="A130" s="2">
        <v>129</v>
      </c>
      <c r="B130" s="2" t="s">
        <v>253</v>
      </c>
      <c r="C130" s="2" t="s">
        <v>82</v>
      </c>
      <c r="D130" s="2" t="s">
        <v>254</v>
      </c>
      <c r="E130" s="2" t="s">
        <v>106</v>
      </c>
      <c r="F130" s="11" t="s">
        <v>199</v>
      </c>
      <c r="G130" s="2" t="s">
        <v>413</v>
      </c>
      <c r="H130" s="12">
        <v>120</v>
      </c>
      <c r="I130" s="12">
        <v>222.34801845218095</v>
      </c>
      <c r="J130" s="14">
        <v>5.2941176470588234</v>
      </c>
      <c r="K130" s="14">
        <v>8.6917936332175643</v>
      </c>
      <c r="L130" s="2">
        <v>0.3882374886747656</v>
      </c>
      <c r="M130" s="2">
        <v>0.5350826297855289</v>
      </c>
      <c r="N130" s="2" t="str">
        <f>VLOOKUP(Table1[[#This Row],[Salesman ID]],Salesman!$A$1:$D$21,4,0)</f>
        <v>Nancy Mohan</v>
      </c>
      <c r="O130" s="2" t="str">
        <f>VLOOKUP(Table1[[#This Row],[SKU Code]],SKU!$A$1:$C$22,3,0)</f>
        <v>Garnier</v>
      </c>
      <c r="P130" s="2" t="str">
        <f>VLOOKUP(Table1[[#This Row],[Store ID]],Stores!$A$1:$F$51,4,0)</f>
        <v>OurTown</v>
      </c>
      <c r="Q130" s="23">
        <f>INDEX(Period!$B$2:$B$37,MATCH(Table1[[#This Row],[Period ID]],Period!$C$2:$C$37,0))</f>
        <v>43313</v>
      </c>
      <c r="R130" s="2" t="str">
        <f>VLOOKUP(Table1[[#This Row],[City ID]],Region!$A$1:$E$26,2,0)</f>
        <v>Itanagar</v>
      </c>
      <c r="S130" s="2" t="str">
        <f>VLOOKUP(Table1[[#This Row],[City ID]],Region!$A$1:$E$26,3,0)</f>
        <v>Arunachal Pradesh</v>
      </c>
      <c r="T130" s="10" t="str">
        <f>VLOOKUP(Table1[[#This Row],[City ID]],Region!$A$1:$E$26,4,0)</f>
        <v>Northern</v>
      </c>
      <c r="U130" s="38">
        <f>MAX(Table1[[#This Row],[Actual Sales]],0)</f>
        <v>120</v>
      </c>
      <c r="V130" s="14">
        <f>MAX(Table1[[#This Row],[Actual Visits]],0)</f>
        <v>5.2941176470588234</v>
      </c>
      <c r="W130" s="2" t="str">
        <f>VLOOKUP(Table1[[#This Row],[Period ID]],Period!$C$1:$E$37,2,0)</f>
        <v>Summer</v>
      </c>
      <c r="X130" s="2" t="str">
        <f>VLOOKUP(Table1[[#This Row],[Period ID]],Period!$C$1:$E$37,3,0)</f>
        <v>Pre Covid-19</v>
      </c>
    </row>
    <row r="131" spans="1:24" x14ac:dyDescent="0.3">
      <c r="A131" s="2">
        <v>130</v>
      </c>
      <c r="B131" s="2" t="s">
        <v>251</v>
      </c>
      <c r="C131" s="2" t="s">
        <v>103</v>
      </c>
      <c r="D131" s="2" t="s">
        <v>263</v>
      </c>
      <c r="E131" s="2" t="s">
        <v>131</v>
      </c>
      <c r="F131" s="11" t="s">
        <v>195</v>
      </c>
      <c r="G131" s="2" t="s">
        <v>414</v>
      </c>
      <c r="H131" s="12">
        <v>-95</v>
      </c>
      <c r="I131" s="12">
        <v>96.247445806061023</v>
      </c>
      <c r="J131" s="14">
        <v>-8.8571428571428577</v>
      </c>
      <c r="K131" s="14">
        <v>13.969911298154884</v>
      </c>
      <c r="L131" s="2">
        <v>0.5263458729418713</v>
      </c>
      <c r="M131" s="2">
        <v>0.38119411210118026</v>
      </c>
      <c r="N131" s="2" t="str">
        <f>VLOOKUP(Table1[[#This Row],[Salesman ID]],Salesman!$A$1:$D$21,4,0)</f>
        <v>Jawahar Sawant</v>
      </c>
      <c r="O131" s="2" t="str">
        <f>VLOOKUP(Table1[[#This Row],[SKU Code]],SKU!$A$1:$C$22,3,0)</f>
        <v>Garnier</v>
      </c>
      <c r="P131" s="2" t="str">
        <f>VLOOKUP(Table1[[#This Row],[Store ID]],Stores!$A$1:$F$51,4,0)</f>
        <v>Saffron</v>
      </c>
      <c r="Q131" s="23">
        <f>INDEX(Period!$B$2:$B$37,MATCH(Table1[[#This Row],[Period ID]],Period!$C$2:$C$37,0))</f>
        <v>43191</v>
      </c>
      <c r="R131" s="2" t="str">
        <f>VLOOKUP(Table1[[#This Row],[City ID]],Region!$A$1:$E$26,2,0)</f>
        <v>Chennai</v>
      </c>
      <c r="S131" s="2" t="str">
        <f>VLOOKUP(Table1[[#This Row],[City ID]],Region!$A$1:$E$26,3,0)</f>
        <v>Tamil Nadu</v>
      </c>
      <c r="T131" s="10" t="str">
        <f>VLOOKUP(Table1[[#This Row],[City ID]],Region!$A$1:$E$26,4,0)</f>
        <v>Southern</v>
      </c>
      <c r="U131" s="38">
        <f>MAX(Table1[[#This Row],[Actual Sales]],0)</f>
        <v>0</v>
      </c>
      <c r="V131" s="14">
        <f>MAX(Table1[[#This Row],[Actual Visits]],0)</f>
        <v>0</v>
      </c>
      <c r="W131" s="2" t="str">
        <f>VLOOKUP(Table1[[#This Row],[Period ID]],Period!$C$1:$E$37,2,0)</f>
        <v>Spring</v>
      </c>
      <c r="X131" s="2" t="str">
        <f>VLOOKUP(Table1[[#This Row],[Period ID]],Period!$C$1:$E$37,3,0)</f>
        <v>Pre Covid-19</v>
      </c>
    </row>
    <row r="132" spans="1:24" x14ac:dyDescent="0.3">
      <c r="A132" s="2">
        <v>131</v>
      </c>
      <c r="B132" s="2" t="s">
        <v>72</v>
      </c>
      <c r="C132" s="2" t="s">
        <v>97</v>
      </c>
      <c r="D132" s="2" t="s">
        <v>188</v>
      </c>
      <c r="E132" s="2" t="s">
        <v>138</v>
      </c>
      <c r="F132" s="11" t="s">
        <v>213</v>
      </c>
      <c r="G132" s="2" t="s">
        <v>415</v>
      </c>
      <c r="H132" s="12">
        <v>194</v>
      </c>
      <c r="I132" s="12">
        <v>207.2389367842425</v>
      </c>
      <c r="J132" s="14">
        <v>6.416666666666667</v>
      </c>
      <c r="K132" s="14">
        <v>12.766849728019402</v>
      </c>
      <c r="L132" s="2">
        <v>2.5275853219230648E-2</v>
      </c>
      <c r="M132" s="2">
        <v>0.62573767088589816</v>
      </c>
      <c r="N132" s="2" t="str">
        <f>VLOOKUP(Table1[[#This Row],[Salesman ID]],Salesman!$A$1:$D$21,4,0)</f>
        <v>Somnath Chanda</v>
      </c>
      <c r="O132" s="2" t="str">
        <f>VLOOKUP(Table1[[#This Row],[SKU Code]],SKU!$A$1:$C$22,3,0)</f>
        <v>Garnier</v>
      </c>
      <c r="P132" s="2" t="str">
        <f>VLOOKUP(Table1[[#This Row],[Store ID]],Stores!$A$1:$F$51,4,0)</f>
        <v>Saffron</v>
      </c>
      <c r="Q132" s="23">
        <f>INDEX(Period!$B$2:$B$37,MATCH(Table1[[#This Row],[Period ID]],Period!$C$2:$C$37,0))</f>
        <v>43739</v>
      </c>
      <c r="R132" s="2" t="str">
        <f>VLOOKUP(Table1[[#This Row],[City ID]],Region!$A$1:$E$26,2,0)</f>
        <v>Aizawl</v>
      </c>
      <c r="S132" s="2" t="str">
        <f>VLOOKUP(Table1[[#This Row],[City ID]],Region!$A$1:$E$26,3,0)</f>
        <v>Mizoram</v>
      </c>
      <c r="T132" s="10" t="str">
        <f>VLOOKUP(Table1[[#This Row],[City ID]],Region!$A$1:$E$26,4,0)</f>
        <v>Northern</v>
      </c>
      <c r="U132" s="38">
        <f>MAX(Table1[[#This Row],[Actual Sales]],0)</f>
        <v>194</v>
      </c>
      <c r="V132" s="14">
        <f>MAX(Table1[[#This Row],[Actual Visits]],0)</f>
        <v>6.416666666666667</v>
      </c>
      <c r="W132" s="2" t="str">
        <f>VLOOKUP(Table1[[#This Row],[Period ID]],Period!$C$1:$E$37,2,0)</f>
        <v>Fall</v>
      </c>
      <c r="X132" s="2" t="str">
        <f>VLOOKUP(Table1[[#This Row],[Period ID]],Period!$C$1:$E$37,3,0)</f>
        <v>Pre Covid-19</v>
      </c>
    </row>
    <row r="133" spans="1:24" x14ac:dyDescent="0.3">
      <c r="A133" s="2">
        <v>132</v>
      </c>
      <c r="B133" s="2" t="s">
        <v>75</v>
      </c>
      <c r="C133" s="2" t="s">
        <v>93</v>
      </c>
      <c r="D133" s="2" t="s">
        <v>188</v>
      </c>
      <c r="E133" s="2" t="s">
        <v>125</v>
      </c>
      <c r="F133" s="11" t="s">
        <v>209</v>
      </c>
      <c r="G133" s="2" t="s">
        <v>416</v>
      </c>
      <c r="H133" s="12">
        <v>142</v>
      </c>
      <c r="I133" s="12">
        <v>234.34376746233261</v>
      </c>
      <c r="J133" s="14">
        <v>0.8</v>
      </c>
      <c r="K133" s="14">
        <v>1.0119685524965603</v>
      </c>
      <c r="L133" s="2">
        <v>0.30911907400435701</v>
      </c>
      <c r="M133" s="2">
        <v>0.95153419858893429</v>
      </c>
      <c r="N133" s="2" t="str">
        <f>VLOOKUP(Table1[[#This Row],[Salesman ID]],Salesman!$A$1:$D$21,4,0)</f>
        <v>Deepa Mangal </v>
      </c>
      <c r="O133" s="2" t="str">
        <f>VLOOKUP(Table1[[#This Row],[SKU Code]],SKU!$A$1:$C$22,3,0)</f>
        <v>Garnier</v>
      </c>
      <c r="P133" s="2" t="str">
        <f>VLOOKUP(Table1[[#This Row],[Store ID]],Stores!$A$1:$F$51,4,0)</f>
        <v>AllAround</v>
      </c>
      <c r="Q133" s="23">
        <f>INDEX(Period!$B$2:$B$37,MATCH(Table1[[#This Row],[Period ID]],Period!$C$2:$C$37,0))</f>
        <v>43617</v>
      </c>
      <c r="R133" s="2" t="str">
        <f>VLOOKUP(Table1[[#This Row],[City ID]],Region!$A$1:$E$26,2,0)</f>
        <v>Bhopal</v>
      </c>
      <c r="S133" s="2" t="str">
        <f>VLOOKUP(Table1[[#This Row],[City ID]],Region!$A$1:$E$26,3,0)</f>
        <v>Madhya Pradesh</v>
      </c>
      <c r="T133" s="10" t="str">
        <f>VLOOKUP(Table1[[#This Row],[City ID]],Region!$A$1:$E$26,4,0)</f>
        <v>Central</v>
      </c>
      <c r="U133" s="38">
        <f>MAX(Table1[[#This Row],[Actual Sales]],0)</f>
        <v>142</v>
      </c>
      <c r="V133" s="14">
        <f>MAX(Table1[[#This Row],[Actual Visits]],0)</f>
        <v>0.8</v>
      </c>
      <c r="W133" s="2" t="str">
        <f>VLOOKUP(Table1[[#This Row],[Period ID]],Period!$C$1:$E$37,2,0)</f>
        <v>Summer</v>
      </c>
      <c r="X133" s="2" t="str">
        <f>VLOOKUP(Table1[[#This Row],[Period ID]],Period!$C$1:$E$37,3,0)</f>
        <v>Pre Covid-19</v>
      </c>
    </row>
    <row r="134" spans="1:24" x14ac:dyDescent="0.3">
      <c r="A134" s="2">
        <v>133</v>
      </c>
      <c r="B134" s="2" t="s">
        <v>80</v>
      </c>
      <c r="C134" s="2" t="s">
        <v>100</v>
      </c>
      <c r="D134" s="2" t="s">
        <v>262</v>
      </c>
      <c r="E134" s="2" t="s">
        <v>147</v>
      </c>
      <c r="F134" s="11" t="s">
        <v>206</v>
      </c>
      <c r="G134" s="2" t="s">
        <v>417</v>
      </c>
      <c r="H134" s="12">
        <v>94</v>
      </c>
      <c r="I134" s="12">
        <v>159.48931801772702</v>
      </c>
      <c r="J134" s="14">
        <v>10.090909090909092</v>
      </c>
      <c r="K134" s="14">
        <v>11.15746380586269</v>
      </c>
      <c r="L134" s="2">
        <v>0.52758212704245633</v>
      </c>
      <c r="M134" s="2">
        <v>0.44365510557084353</v>
      </c>
      <c r="N134" s="2" t="str">
        <f>VLOOKUP(Table1[[#This Row],[Salesman ID]],Salesman!$A$1:$D$21,4,0)</f>
        <v>Shweta Kalla </v>
      </c>
      <c r="O134" s="2" t="str">
        <f>VLOOKUP(Table1[[#This Row],[SKU Code]],SKU!$A$1:$C$22,3,0)</f>
        <v>Maybelline</v>
      </c>
      <c r="P134" s="2" t="str">
        <f>VLOOKUP(Table1[[#This Row],[Store ID]],Stores!$A$1:$F$51,4,0)</f>
        <v>Fireside</v>
      </c>
      <c r="Q134" s="23">
        <f>INDEX(Period!$B$2:$B$37,MATCH(Table1[[#This Row],[Period ID]],Period!$C$2:$C$37,0))</f>
        <v>43525</v>
      </c>
      <c r="R134" s="2" t="str">
        <f>VLOOKUP(Table1[[#This Row],[City ID]],Region!$A$1:$E$26,2,0)</f>
        <v>Chandigarh</v>
      </c>
      <c r="S134" s="2" t="str">
        <f>VLOOKUP(Table1[[#This Row],[City ID]],Region!$A$1:$E$26,3,0)</f>
        <v>Punjab</v>
      </c>
      <c r="T134" s="10" t="str">
        <f>VLOOKUP(Table1[[#This Row],[City ID]],Region!$A$1:$E$26,4,0)</f>
        <v>Northern</v>
      </c>
      <c r="U134" s="38">
        <f>MAX(Table1[[#This Row],[Actual Sales]],0)</f>
        <v>94</v>
      </c>
      <c r="V134" s="14">
        <f>MAX(Table1[[#This Row],[Actual Visits]],0)</f>
        <v>10.090909090909092</v>
      </c>
      <c r="W134" s="2" t="str">
        <f>VLOOKUP(Table1[[#This Row],[Period ID]],Period!$C$1:$E$37,2,0)</f>
        <v>Spring</v>
      </c>
      <c r="X134" s="2" t="str">
        <f>VLOOKUP(Table1[[#This Row],[Period ID]],Period!$C$1:$E$37,3,0)</f>
        <v>Pre Covid-19</v>
      </c>
    </row>
    <row r="135" spans="1:24" x14ac:dyDescent="0.3">
      <c r="A135" s="2">
        <v>134</v>
      </c>
      <c r="B135" s="2" t="s">
        <v>80</v>
      </c>
      <c r="C135" s="2" t="s">
        <v>101</v>
      </c>
      <c r="D135" s="2" t="s">
        <v>256</v>
      </c>
      <c r="E135" s="2" t="s">
        <v>118</v>
      </c>
      <c r="F135" s="11" t="s">
        <v>222</v>
      </c>
      <c r="G135" s="2" t="s">
        <v>418</v>
      </c>
      <c r="H135" s="12">
        <v>176</v>
      </c>
      <c r="I135" s="12">
        <v>199.64919410427399</v>
      </c>
      <c r="J135" s="14">
        <v>13.083333333333334</v>
      </c>
      <c r="K135" s="14">
        <v>20.071149115084658</v>
      </c>
      <c r="L135" s="2">
        <v>0.14387247307558704</v>
      </c>
      <c r="M135" s="2">
        <v>0.20617593849227922</v>
      </c>
      <c r="N135" s="2" t="str">
        <f>VLOOKUP(Table1[[#This Row],[Salesman ID]],Salesman!$A$1:$D$21,4,0)</f>
        <v>Shweta Kalla </v>
      </c>
      <c r="O135" s="2" t="str">
        <f>VLOOKUP(Table1[[#This Row],[SKU Code]],SKU!$A$1:$C$22,3,0)</f>
        <v>NYX Professional</v>
      </c>
      <c r="P135" s="2" t="str">
        <f>VLOOKUP(Table1[[#This Row],[Store ID]],Stores!$A$1:$F$51,4,0)</f>
        <v>AllAround</v>
      </c>
      <c r="Q135" s="23">
        <f>INDEX(Period!$B$2:$B$37,MATCH(Table1[[#This Row],[Period ID]],Period!$C$2:$C$37,0))</f>
        <v>44013</v>
      </c>
      <c r="R135" s="2" t="str">
        <f>VLOOKUP(Table1[[#This Row],[City ID]],Region!$A$1:$E$26,2,0)</f>
        <v>Jaipur</v>
      </c>
      <c r="S135" s="2" t="str">
        <f>VLOOKUP(Table1[[#This Row],[City ID]],Region!$A$1:$E$26,3,0)</f>
        <v>Rajasthan</v>
      </c>
      <c r="T135" s="10" t="str">
        <f>VLOOKUP(Table1[[#This Row],[City ID]],Region!$A$1:$E$26,4,0)</f>
        <v>Northern</v>
      </c>
      <c r="U135" s="38">
        <f>MAX(Table1[[#This Row],[Actual Sales]],0)</f>
        <v>176</v>
      </c>
      <c r="V135" s="14">
        <f>MAX(Table1[[#This Row],[Actual Visits]],0)</f>
        <v>13.083333333333334</v>
      </c>
      <c r="W135" s="2" t="str">
        <f>VLOOKUP(Table1[[#This Row],[Period ID]],Period!$C$1:$E$37,2,0)</f>
        <v>Summer</v>
      </c>
      <c r="X135" s="2" t="str">
        <f>VLOOKUP(Table1[[#This Row],[Period ID]],Period!$C$1:$E$37,3,0)</f>
        <v>Post Covid-19</v>
      </c>
    </row>
    <row r="136" spans="1:24" x14ac:dyDescent="0.3">
      <c r="A136" s="2">
        <v>135</v>
      </c>
      <c r="B136" s="2" t="s">
        <v>69</v>
      </c>
      <c r="C136" s="2" t="s">
        <v>89</v>
      </c>
      <c r="D136" s="2" t="s">
        <v>263</v>
      </c>
      <c r="E136" s="2" t="s">
        <v>125</v>
      </c>
      <c r="F136" s="11" t="s">
        <v>215</v>
      </c>
      <c r="G136" s="2" t="s">
        <v>419</v>
      </c>
      <c r="H136" s="12">
        <v>98</v>
      </c>
      <c r="I136" s="12">
        <v>128.36112639343744</v>
      </c>
      <c r="J136" s="14">
        <v>11.166666666666666</v>
      </c>
      <c r="K136" s="14">
        <v>20.352273881288895</v>
      </c>
      <c r="L136" s="2">
        <v>0.50292775564258596</v>
      </c>
      <c r="M136" s="2">
        <v>0.32269339463908042</v>
      </c>
      <c r="N136" s="2" t="str">
        <f>VLOOKUP(Table1[[#This Row],[Salesman ID]],Salesman!$A$1:$D$21,4,0)</f>
        <v>Samuel George</v>
      </c>
      <c r="O136" s="2" t="str">
        <f>VLOOKUP(Table1[[#This Row],[SKU Code]],SKU!$A$1:$C$22,3,0)</f>
        <v>Garnier</v>
      </c>
      <c r="P136" s="2" t="str">
        <f>VLOOKUP(Table1[[#This Row],[Store ID]],Stores!$A$1:$F$51,4,0)</f>
        <v>AllAround</v>
      </c>
      <c r="Q136" s="23">
        <f>INDEX(Period!$B$2:$B$37,MATCH(Table1[[#This Row],[Period ID]],Period!$C$2:$C$37,0))</f>
        <v>43800</v>
      </c>
      <c r="R136" s="2" t="str">
        <f>VLOOKUP(Table1[[#This Row],[City ID]],Region!$A$1:$E$26,2,0)</f>
        <v>Shimla</v>
      </c>
      <c r="S136" s="2" t="str">
        <f>VLOOKUP(Table1[[#This Row],[City ID]],Region!$A$1:$E$26,3,0)</f>
        <v>Himachal Pradesh</v>
      </c>
      <c r="T136" s="10" t="str">
        <f>VLOOKUP(Table1[[#This Row],[City ID]],Region!$A$1:$E$26,4,0)</f>
        <v>Northern</v>
      </c>
      <c r="U136" s="38">
        <f>MAX(Table1[[#This Row],[Actual Sales]],0)</f>
        <v>98</v>
      </c>
      <c r="V136" s="14">
        <f>MAX(Table1[[#This Row],[Actual Visits]],0)</f>
        <v>11.166666666666666</v>
      </c>
      <c r="W136" s="2" t="str">
        <f>VLOOKUP(Table1[[#This Row],[Period ID]],Period!$C$1:$E$37,2,0)</f>
        <v>Winter</v>
      </c>
      <c r="X136" s="2" t="str">
        <f>VLOOKUP(Table1[[#This Row],[Period ID]],Period!$C$1:$E$37,3,0)</f>
        <v>Pre Covid-19</v>
      </c>
    </row>
    <row r="137" spans="1:24" x14ac:dyDescent="0.3">
      <c r="A137" s="2">
        <v>136</v>
      </c>
      <c r="B137" s="2" t="s">
        <v>66</v>
      </c>
      <c r="C137" s="2" t="s">
        <v>94</v>
      </c>
      <c r="D137" s="2" t="s">
        <v>186</v>
      </c>
      <c r="E137" s="2" t="s">
        <v>144</v>
      </c>
      <c r="F137" s="11" t="s">
        <v>205</v>
      </c>
      <c r="G137" s="2" t="s">
        <v>420</v>
      </c>
      <c r="H137" s="12">
        <v>36</v>
      </c>
      <c r="I137" s="12">
        <v>70.78790635046299</v>
      </c>
      <c r="J137" s="14">
        <v>9.2307692307692299</v>
      </c>
      <c r="K137" s="14">
        <v>11.363951272718356</v>
      </c>
      <c r="L137" s="2">
        <v>0.84558761468179711</v>
      </c>
      <c r="M137" s="2">
        <v>0.40328581226445237</v>
      </c>
      <c r="N137" s="2" t="str">
        <f>VLOOKUP(Table1[[#This Row],[Salesman ID]],Salesman!$A$1:$D$21,4,0)</f>
        <v>Wahid Khan</v>
      </c>
      <c r="O137" s="2" t="str">
        <f>VLOOKUP(Table1[[#This Row],[SKU Code]],SKU!$A$1:$C$22,3,0)</f>
        <v>NYX Professional</v>
      </c>
      <c r="P137" s="2" t="str">
        <f>VLOOKUP(Table1[[#This Row],[Store ID]],Stores!$A$1:$F$51,4,0)</f>
        <v>BlueFire</v>
      </c>
      <c r="Q137" s="23">
        <f>INDEX(Period!$B$2:$B$37,MATCH(Table1[[#This Row],[Period ID]],Period!$C$2:$C$37,0))</f>
        <v>43497</v>
      </c>
      <c r="R137" s="2" t="str">
        <f>VLOOKUP(Table1[[#This Row],[City ID]],Region!$A$1:$E$26,2,0)</f>
        <v>Mumbai</v>
      </c>
      <c r="S137" s="2" t="str">
        <f>VLOOKUP(Table1[[#This Row],[City ID]],Region!$A$1:$E$26,3,0)</f>
        <v>Maharashtra</v>
      </c>
      <c r="T137" s="10" t="str">
        <f>VLOOKUP(Table1[[#This Row],[City ID]],Region!$A$1:$E$26,4,0)</f>
        <v>Western</v>
      </c>
      <c r="U137" s="38">
        <f>MAX(Table1[[#This Row],[Actual Sales]],0)</f>
        <v>36</v>
      </c>
      <c r="V137" s="14">
        <f>MAX(Table1[[#This Row],[Actual Visits]],0)</f>
        <v>9.2307692307692299</v>
      </c>
      <c r="W137" s="2" t="str">
        <f>VLOOKUP(Table1[[#This Row],[Period ID]],Period!$C$1:$E$37,2,0)</f>
        <v>Winter</v>
      </c>
      <c r="X137" s="2" t="str">
        <f>VLOOKUP(Table1[[#This Row],[Period ID]],Period!$C$1:$E$37,3,0)</f>
        <v>Pre Covid-19</v>
      </c>
    </row>
    <row r="138" spans="1:24" x14ac:dyDescent="0.3">
      <c r="A138" s="2">
        <v>137</v>
      </c>
      <c r="B138" s="2" t="s">
        <v>66</v>
      </c>
      <c r="C138" s="2" t="s">
        <v>81</v>
      </c>
      <c r="D138" s="2" t="s">
        <v>182</v>
      </c>
      <c r="E138" s="2" t="s">
        <v>131</v>
      </c>
      <c r="F138" s="11" t="s">
        <v>215</v>
      </c>
      <c r="G138" s="2" t="s">
        <v>421</v>
      </c>
      <c r="H138" s="12">
        <v>29</v>
      </c>
      <c r="I138" s="12">
        <v>47.567077153276244</v>
      </c>
      <c r="J138" s="14">
        <v>15.416666666666666</v>
      </c>
      <c r="K138" s="14">
        <v>25.505604040093484</v>
      </c>
      <c r="L138" s="2">
        <v>0.87520635501598731</v>
      </c>
      <c r="M138" s="2">
        <v>7.3320456084109309E-2</v>
      </c>
      <c r="N138" s="2" t="str">
        <f>VLOOKUP(Table1[[#This Row],[Salesman ID]],Salesman!$A$1:$D$21,4,0)</f>
        <v>Wahid Khan</v>
      </c>
      <c r="O138" s="2" t="str">
        <f>VLOOKUP(Table1[[#This Row],[SKU Code]],SKU!$A$1:$C$22,3,0)</f>
        <v>Garnier</v>
      </c>
      <c r="P138" s="2" t="str">
        <f>VLOOKUP(Table1[[#This Row],[Store ID]],Stores!$A$1:$F$51,4,0)</f>
        <v>Saffron</v>
      </c>
      <c r="Q138" s="23">
        <f>INDEX(Period!$B$2:$B$37,MATCH(Table1[[#This Row],[Period ID]],Period!$C$2:$C$37,0))</f>
        <v>43800</v>
      </c>
      <c r="R138" s="2" t="str">
        <f>VLOOKUP(Table1[[#This Row],[City ID]],Region!$A$1:$E$26,2,0)</f>
        <v>Amaravati</v>
      </c>
      <c r="S138" s="2" t="str">
        <f>VLOOKUP(Table1[[#This Row],[City ID]],Region!$A$1:$E$26,3,0)</f>
        <v>Andhra Pradesh</v>
      </c>
      <c r="T138" s="10" t="str">
        <f>VLOOKUP(Table1[[#This Row],[City ID]],Region!$A$1:$E$26,4,0)</f>
        <v>Southern</v>
      </c>
      <c r="U138" s="38">
        <f>MAX(Table1[[#This Row],[Actual Sales]],0)</f>
        <v>29</v>
      </c>
      <c r="V138" s="14">
        <f>MAX(Table1[[#This Row],[Actual Visits]],0)</f>
        <v>15.416666666666666</v>
      </c>
      <c r="W138" s="2" t="str">
        <f>VLOOKUP(Table1[[#This Row],[Period ID]],Period!$C$1:$E$37,2,0)</f>
        <v>Winter</v>
      </c>
      <c r="X138" s="2" t="str">
        <f>VLOOKUP(Table1[[#This Row],[Period ID]],Period!$C$1:$E$37,3,0)</f>
        <v>Pre Covid-19</v>
      </c>
    </row>
    <row r="139" spans="1:24" x14ac:dyDescent="0.3">
      <c r="A139" s="2">
        <v>138</v>
      </c>
      <c r="B139" s="2" t="s">
        <v>68</v>
      </c>
      <c r="C139" s="2" t="s">
        <v>95</v>
      </c>
      <c r="D139" s="2" t="s">
        <v>258</v>
      </c>
      <c r="E139" s="2" t="s">
        <v>144</v>
      </c>
      <c r="F139" s="11" t="s">
        <v>199</v>
      </c>
      <c r="G139" s="2" t="s">
        <v>422</v>
      </c>
      <c r="H139" s="12">
        <v>42</v>
      </c>
      <c r="I139" s="12">
        <v>50.414278142679898</v>
      </c>
      <c r="J139" s="14">
        <v>12.857142857142858</v>
      </c>
      <c r="K139" s="14">
        <v>14.01492797849475</v>
      </c>
      <c r="L139" s="2">
        <v>0.81225474043530821</v>
      </c>
      <c r="M139" s="2">
        <v>0.10185417447991796</v>
      </c>
      <c r="N139" s="2" t="str">
        <f>VLOOKUP(Table1[[#This Row],[Salesman ID]],Salesman!$A$1:$D$21,4,0)</f>
        <v>Jessica Singhal </v>
      </c>
      <c r="O139" s="2" t="str">
        <f>VLOOKUP(Table1[[#This Row],[SKU Code]],SKU!$A$1:$C$22,3,0)</f>
        <v>Garnier</v>
      </c>
      <c r="P139" s="2" t="str">
        <f>VLOOKUP(Table1[[#This Row],[Store ID]],Stores!$A$1:$F$51,4,0)</f>
        <v>BlueFire</v>
      </c>
      <c r="Q139" s="23">
        <f>INDEX(Period!$B$2:$B$37,MATCH(Table1[[#This Row],[Period ID]],Period!$C$2:$C$37,0))</f>
        <v>43313</v>
      </c>
      <c r="R139" s="2" t="str">
        <f>VLOOKUP(Table1[[#This Row],[City ID]],Region!$A$1:$E$26,2,0)</f>
        <v>Imphal</v>
      </c>
      <c r="S139" s="2" t="str">
        <f>VLOOKUP(Table1[[#This Row],[City ID]],Region!$A$1:$E$26,3,0)</f>
        <v>Manipur</v>
      </c>
      <c r="T139" s="10" t="str">
        <f>VLOOKUP(Table1[[#This Row],[City ID]],Region!$A$1:$E$26,4,0)</f>
        <v>Northern</v>
      </c>
      <c r="U139" s="38">
        <f>MAX(Table1[[#This Row],[Actual Sales]],0)</f>
        <v>42</v>
      </c>
      <c r="V139" s="14">
        <f>MAX(Table1[[#This Row],[Actual Visits]],0)</f>
        <v>12.857142857142858</v>
      </c>
      <c r="W139" s="2" t="str">
        <f>VLOOKUP(Table1[[#This Row],[Period ID]],Period!$C$1:$E$37,2,0)</f>
        <v>Summer</v>
      </c>
      <c r="X139" s="2" t="str">
        <f>VLOOKUP(Table1[[#This Row],[Period ID]],Period!$C$1:$E$37,3,0)</f>
        <v>Pre Covid-19</v>
      </c>
    </row>
    <row r="140" spans="1:24" x14ac:dyDescent="0.3">
      <c r="A140" s="2">
        <v>139</v>
      </c>
      <c r="B140" s="2" t="s">
        <v>66</v>
      </c>
      <c r="C140" s="2" t="s">
        <v>92</v>
      </c>
      <c r="D140" s="2" t="s">
        <v>263</v>
      </c>
      <c r="E140" s="2" t="s">
        <v>142</v>
      </c>
      <c r="F140" s="11" t="s">
        <v>196</v>
      </c>
      <c r="G140" s="2" t="s">
        <v>423</v>
      </c>
      <c r="H140" s="12">
        <v>3</v>
      </c>
      <c r="I140" s="12">
        <v>3.7243400246530398</v>
      </c>
      <c r="J140" s="14">
        <v>13.636363636363637</v>
      </c>
      <c r="K140" s="14">
        <v>20.891345385942678</v>
      </c>
      <c r="L140" s="2">
        <v>0.98655704068223138</v>
      </c>
      <c r="M140" s="2">
        <v>0.24969532230424507</v>
      </c>
      <c r="N140" s="2" t="str">
        <f>VLOOKUP(Table1[[#This Row],[Salesman ID]],Salesman!$A$1:$D$21,4,0)</f>
        <v>Wahid Khan</v>
      </c>
      <c r="O140" s="2" t="str">
        <f>VLOOKUP(Table1[[#This Row],[SKU Code]],SKU!$A$1:$C$22,3,0)</f>
        <v>Garnier</v>
      </c>
      <c r="P140" s="2" t="str">
        <f>VLOOKUP(Table1[[#This Row],[Store ID]],Stores!$A$1:$F$51,4,0)</f>
        <v>Nexus</v>
      </c>
      <c r="Q140" s="23">
        <f>INDEX(Period!$B$2:$B$37,MATCH(Table1[[#This Row],[Period ID]],Period!$C$2:$C$37,0))</f>
        <v>43221</v>
      </c>
      <c r="R140" s="2" t="str">
        <f>VLOOKUP(Table1[[#This Row],[City ID]],Region!$A$1:$E$26,2,0)</f>
        <v>Thiruvananthapuram</v>
      </c>
      <c r="S140" s="2" t="str">
        <f>VLOOKUP(Table1[[#This Row],[City ID]],Region!$A$1:$E$26,3,0)</f>
        <v>Kerala</v>
      </c>
      <c r="T140" s="10" t="str">
        <f>VLOOKUP(Table1[[#This Row],[City ID]],Region!$A$1:$E$26,4,0)</f>
        <v>Southern</v>
      </c>
      <c r="U140" s="38">
        <f>MAX(Table1[[#This Row],[Actual Sales]],0)</f>
        <v>3</v>
      </c>
      <c r="V140" s="14">
        <f>MAX(Table1[[#This Row],[Actual Visits]],0)</f>
        <v>13.636363636363637</v>
      </c>
      <c r="W140" s="2" t="str">
        <f>VLOOKUP(Table1[[#This Row],[Period ID]],Period!$C$1:$E$37,2,0)</f>
        <v>Spring</v>
      </c>
      <c r="X140" s="2" t="str">
        <f>VLOOKUP(Table1[[#This Row],[Period ID]],Period!$C$1:$E$37,3,0)</f>
        <v>Pre Covid-19</v>
      </c>
    </row>
    <row r="141" spans="1:24" x14ac:dyDescent="0.3">
      <c r="A141" s="2">
        <v>140</v>
      </c>
      <c r="B141" s="2" t="s">
        <v>77</v>
      </c>
      <c r="C141" s="2" t="s">
        <v>86</v>
      </c>
      <c r="D141" s="2" t="s">
        <v>183</v>
      </c>
      <c r="E141" s="2" t="s">
        <v>130</v>
      </c>
      <c r="F141" s="11" t="s">
        <v>212</v>
      </c>
      <c r="G141" s="2" t="s">
        <v>424</v>
      </c>
      <c r="H141" s="12">
        <v>-51</v>
      </c>
      <c r="I141" s="12">
        <v>93.930093866155119</v>
      </c>
      <c r="J141" s="14">
        <v>-5</v>
      </c>
      <c r="K141" s="14">
        <v>7.5320151054845184</v>
      </c>
      <c r="L141" s="2">
        <v>0.7809932369596978</v>
      </c>
      <c r="M141" s="2">
        <v>0.57287964269867719</v>
      </c>
      <c r="N141" s="2" t="str">
        <f>VLOOKUP(Table1[[#This Row],[Salesman ID]],Salesman!$A$1:$D$21,4,0)</f>
        <v>Vijay Dev</v>
      </c>
      <c r="O141" s="2" t="str">
        <f>VLOOKUP(Table1[[#This Row],[SKU Code]],SKU!$A$1:$C$22,3,0)</f>
        <v>Maybelline</v>
      </c>
      <c r="P141" s="2" t="str">
        <f>VLOOKUP(Table1[[#This Row],[Store ID]],Stores!$A$1:$F$51,4,0)</f>
        <v>BlueFire</v>
      </c>
      <c r="Q141" s="23">
        <f>INDEX(Period!$B$2:$B$37,MATCH(Table1[[#This Row],[Period ID]],Period!$C$2:$C$37,0))</f>
        <v>43709</v>
      </c>
      <c r="R141" s="2" t="str">
        <f>VLOOKUP(Table1[[#This Row],[City ID]],Region!$A$1:$E$26,2,0)</f>
        <v>Panaji</v>
      </c>
      <c r="S141" s="2" t="str">
        <f>VLOOKUP(Table1[[#This Row],[City ID]],Region!$A$1:$E$26,3,0)</f>
        <v>Goa</v>
      </c>
      <c r="T141" s="10" t="str">
        <f>VLOOKUP(Table1[[#This Row],[City ID]],Region!$A$1:$E$26,4,0)</f>
        <v>Western</v>
      </c>
      <c r="U141" s="38">
        <f>MAX(Table1[[#This Row],[Actual Sales]],0)</f>
        <v>0</v>
      </c>
      <c r="V141" s="14">
        <f>MAX(Table1[[#This Row],[Actual Visits]],0)</f>
        <v>0</v>
      </c>
      <c r="W141" s="2" t="str">
        <f>VLOOKUP(Table1[[#This Row],[Period ID]],Period!$C$1:$E$37,2,0)</f>
        <v>Fall</v>
      </c>
      <c r="X141" s="2" t="str">
        <f>VLOOKUP(Table1[[#This Row],[Period ID]],Period!$C$1:$E$37,3,0)</f>
        <v>Pre Covid-19</v>
      </c>
    </row>
    <row r="142" spans="1:24" x14ac:dyDescent="0.3">
      <c r="A142" s="2">
        <v>141</v>
      </c>
      <c r="B142" s="2" t="s">
        <v>67</v>
      </c>
      <c r="C142" s="2" t="s">
        <v>86</v>
      </c>
      <c r="D142" s="2" t="s">
        <v>259</v>
      </c>
      <c r="E142" s="2" t="s">
        <v>136</v>
      </c>
      <c r="F142" s="11" t="s">
        <v>227</v>
      </c>
      <c r="G142" s="2" t="s">
        <v>425</v>
      </c>
      <c r="H142" s="12">
        <v>183</v>
      </c>
      <c r="I142" s="12">
        <v>224.834286737578</v>
      </c>
      <c r="J142" s="14">
        <v>0.15789473684210525</v>
      </c>
      <c r="K142" s="14">
        <v>0.30005127545495225</v>
      </c>
      <c r="L142" s="2">
        <v>0.11327552467478663</v>
      </c>
      <c r="M142" s="2">
        <v>0.99085322301988465</v>
      </c>
      <c r="N142" s="2" t="str">
        <f>VLOOKUP(Table1[[#This Row],[Salesman ID]],Salesman!$A$1:$D$21,4,0)</f>
        <v>Rakhi Anne </v>
      </c>
      <c r="O142" s="2" t="str">
        <f>VLOOKUP(Table1[[#This Row],[SKU Code]],SKU!$A$1:$C$22,3,0)</f>
        <v>Garnier</v>
      </c>
      <c r="P142" s="2" t="str">
        <f>VLOOKUP(Table1[[#This Row],[Store ID]],Stores!$A$1:$F$51,4,0)</f>
        <v>AllStar</v>
      </c>
      <c r="Q142" s="23">
        <f>INDEX(Period!$B$2:$B$37,MATCH(Table1[[#This Row],[Period ID]],Period!$C$2:$C$37,0))</f>
        <v>44166</v>
      </c>
      <c r="R142" s="2" t="str">
        <f>VLOOKUP(Table1[[#This Row],[City ID]],Region!$A$1:$E$26,2,0)</f>
        <v>Panaji</v>
      </c>
      <c r="S142" s="2" t="str">
        <f>VLOOKUP(Table1[[#This Row],[City ID]],Region!$A$1:$E$26,3,0)</f>
        <v>Goa</v>
      </c>
      <c r="T142" s="10" t="str">
        <f>VLOOKUP(Table1[[#This Row],[City ID]],Region!$A$1:$E$26,4,0)</f>
        <v>Western</v>
      </c>
      <c r="U142" s="38">
        <f>MAX(Table1[[#This Row],[Actual Sales]],0)</f>
        <v>183</v>
      </c>
      <c r="V142" s="14">
        <f>MAX(Table1[[#This Row],[Actual Visits]],0)</f>
        <v>0.15789473684210525</v>
      </c>
      <c r="W142" s="2" t="str">
        <f>VLOOKUP(Table1[[#This Row],[Period ID]],Period!$C$1:$E$37,2,0)</f>
        <v>Winter</v>
      </c>
      <c r="X142" s="2" t="str">
        <f>VLOOKUP(Table1[[#This Row],[Period ID]],Period!$C$1:$E$37,3,0)</f>
        <v>Post Covid-19</v>
      </c>
    </row>
    <row r="143" spans="1:24" x14ac:dyDescent="0.3">
      <c r="A143" s="2">
        <v>142</v>
      </c>
      <c r="B143" s="2" t="s">
        <v>71</v>
      </c>
      <c r="C143" s="2" t="s">
        <v>88</v>
      </c>
      <c r="D143" s="2" t="s">
        <v>180</v>
      </c>
      <c r="E143" s="2" t="s">
        <v>120</v>
      </c>
      <c r="F143" s="11" t="s">
        <v>218</v>
      </c>
      <c r="G143" s="2" t="s">
        <v>426</v>
      </c>
      <c r="H143" s="12">
        <v>105</v>
      </c>
      <c r="I143" s="12">
        <v>169.87275162412666</v>
      </c>
      <c r="J143" s="14">
        <v>13.307692307692308</v>
      </c>
      <c r="K143" s="14">
        <v>19.281229277042385</v>
      </c>
      <c r="L143" s="2">
        <v>0.47463854507066927</v>
      </c>
      <c r="M143" s="2">
        <v>0.12754056069550901</v>
      </c>
      <c r="N143" s="2" t="str">
        <f>VLOOKUP(Table1[[#This Row],[Salesman ID]],Salesman!$A$1:$D$21,4,0)</f>
        <v>Nalini Majumdar </v>
      </c>
      <c r="O143" s="2" t="str">
        <f>VLOOKUP(Table1[[#This Row],[SKU Code]],SKU!$A$1:$C$22,3,0)</f>
        <v>NYX Professional</v>
      </c>
      <c r="P143" s="2" t="str">
        <f>VLOOKUP(Table1[[#This Row],[Store ID]],Stores!$A$1:$F$51,4,0)</f>
        <v>OurTown</v>
      </c>
      <c r="Q143" s="23">
        <f>INDEX(Period!$B$2:$B$37,MATCH(Table1[[#This Row],[Period ID]],Period!$C$2:$C$37,0))</f>
        <v>43891</v>
      </c>
      <c r="R143" s="2" t="str">
        <f>VLOOKUP(Table1[[#This Row],[City ID]],Region!$A$1:$E$26,2,0)</f>
        <v>Chandigarh</v>
      </c>
      <c r="S143" s="2" t="str">
        <f>VLOOKUP(Table1[[#This Row],[City ID]],Region!$A$1:$E$26,3,0)</f>
        <v>Haryana</v>
      </c>
      <c r="T143" s="10" t="str">
        <f>VLOOKUP(Table1[[#This Row],[City ID]],Region!$A$1:$E$26,4,0)</f>
        <v>Northern</v>
      </c>
      <c r="U143" s="38">
        <f>MAX(Table1[[#This Row],[Actual Sales]],0)</f>
        <v>105</v>
      </c>
      <c r="V143" s="14">
        <f>MAX(Table1[[#This Row],[Actual Visits]],0)</f>
        <v>13.307692307692308</v>
      </c>
      <c r="W143" s="2" t="str">
        <f>VLOOKUP(Table1[[#This Row],[Period ID]],Period!$C$1:$E$37,2,0)</f>
        <v>Spring</v>
      </c>
      <c r="X143" s="2" t="str">
        <f>VLOOKUP(Table1[[#This Row],[Period ID]],Period!$C$1:$E$37,3,0)</f>
        <v>Post Covid-19</v>
      </c>
    </row>
    <row r="144" spans="1:24" x14ac:dyDescent="0.3">
      <c r="A144" s="2">
        <v>143</v>
      </c>
      <c r="B144" s="2" t="s">
        <v>73</v>
      </c>
      <c r="C144" s="2" t="s">
        <v>89</v>
      </c>
      <c r="D144" s="2" t="s">
        <v>262</v>
      </c>
      <c r="E144" s="2" t="s">
        <v>124</v>
      </c>
      <c r="F144" s="11" t="s">
        <v>193</v>
      </c>
      <c r="G144" s="2" t="s">
        <v>427</v>
      </c>
      <c r="H144" s="12">
        <v>150</v>
      </c>
      <c r="I144" s="12">
        <v>235.79151056221986</v>
      </c>
      <c r="J144" s="14">
        <v>2.9473684210526314</v>
      </c>
      <c r="K144" s="14">
        <v>3.0807279342125971</v>
      </c>
      <c r="L144" s="2">
        <v>0.27638244667107736</v>
      </c>
      <c r="M144" s="2">
        <v>0.77143721344776706</v>
      </c>
      <c r="N144" s="2" t="str">
        <f>VLOOKUP(Table1[[#This Row],[Salesman ID]],Salesman!$A$1:$D$21,4,0)</f>
        <v>Veena Bath </v>
      </c>
      <c r="O144" s="2" t="str">
        <f>VLOOKUP(Table1[[#This Row],[SKU Code]],SKU!$A$1:$C$22,3,0)</f>
        <v>Maybelline</v>
      </c>
      <c r="P144" s="2" t="str">
        <f>VLOOKUP(Table1[[#This Row],[Store ID]],Stores!$A$1:$F$51,4,0)</f>
        <v>Saffron</v>
      </c>
      <c r="Q144" s="23">
        <f>INDEX(Period!$B$2:$B$37,MATCH(Table1[[#This Row],[Period ID]],Period!$C$2:$C$37,0))</f>
        <v>43132</v>
      </c>
      <c r="R144" s="2" t="str">
        <f>VLOOKUP(Table1[[#This Row],[City ID]],Region!$A$1:$E$26,2,0)</f>
        <v>Shimla</v>
      </c>
      <c r="S144" s="2" t="str">
        <f>VLOOKUP(Table1[[#This Row],[City ID]],Region!$A$1:$E$26,3,0)</f>
        <v>Himachal Pradesh</v>
      </c>
      <c r="T144" s="10" t="str">
        <f>VLOOKUP(Table1[[#This Row],[City ID]],Region!$A$1:$E$26,4,0)</f>
        <v>Northern</v>
      </c>
      <c r="U144" s="38">
        <f>MAX(Table1[[#This Row],[Actual Sales]],0)</f>
        <v>150</v>
      </c>
      <c r="V144" s="14">
        <f>MAX(Table1[[#This Row],[Actual Visits]],0)</f>
        <v>2.9473684210526314</v>
      </c>
      <c r="W144" s="2" t="str">
        <f>VLOOKUP(Table1[[#This Row],[Period ID]],Period!$C$1:$E$37,2,0)</f>
        <v>Winter</v>
      </c>
      <c r="X144" s="2" t="str">
        <f>VLOOKUP(Table1[[#This Row],[Period ID]],Period!$C$1:$E$37,3,0)</f>
        <v>Pre Covid-19</v>
      </c>
    </row>
    <row r="145" spans="1:24" x14ac:dyDescent="0.3">
      <c r="A145" s="2">
        <v>144</v>
      </c>
      <c r="B145" s="2" t="s">
        <v>80</v>
      </c>
      <c r="C145" s="2" t="s">
        <v>94</v>
      </c>
      <c r="D145" s="2" t="s">
        <v>254</v>
      </c>
      <c r="E145" s="2" t="s">
        <v>144</v>
      </c>
      <c r="F145" s="11" t="s">
        <v>227</v>
      </c>
      <c r="G145" s="2" t="s">
        <v>428</v>
      </c>
      <c r="H145" s="12">
        <v>32</v>
      </c>
      <c r="I145" s="12">
        <v>40.86363986792729</v>
      </c>
      <c r="J145" s="14">
        <v>3.6111111111111112</v>
      </c>
      <c r="K145" s="14">
        <v>6.2625961309966183</v>
      </c>
      <c r="L145" s="2">
        <v>0.87375382336063701</v>
      </c>
      <c r="M145" s="2">
        <v>0.70579937630099776</v>
      </c>
      <c r="N145" s="2" t="str">
        <f>VLOOKUP(Table1[[#This Row],[Salesman ID]],Salesman!$A$1:$D$21,4,0)</f>
        <v>Shweta Kalla </v>
      </c>
      <c r="O145" s="2" t="str">
        <f>VLOOKUP(Table1[[#This Row],[SKU Code]],SKU!$A$1:$C$22,3,0)</f>
        <v>Garnier</v>
      </c>
      <c r="P145" s="2" t="str">
        <f>VLOOKUP(Table1[[#This Row],[Store ID]],Stores!$A$1:$F$51,4,0)</f>
        <v>BlueFire</v>
      </c>
      <c r="Q145" s="23">
        <f>INDEX(Period!$B$2:$B$37,MATCH(Table1[[#This Row],[Period ID]],Period!$C$2:$C$37,0))</f>
        <v>44166</v>
      </c>
      <c r="R145" s="2" t="str">
        <f>VLOOKUP(Table1[[#This Row],[City ID]],Region!$A$1:$E$26,2,0)</f>
        <v>Mumbai</v>
      </c>
      <c r="S145" s="2" t="str">
        <f>VLOOKUP(Table1[[#This Row],[City ID]],Region!$A$1:$E$26,3,0)</f>
        <v>Maharashtra</v>
      </c>
      <c r="T145" s="10" t="str">
        <f>VLOOKUP(Table1[[#This Row],[City ID]],Region!$A$1:$E$26,4,0)</f>
        <v>Western</v>
      </c>
      <c r="U145" s="38">
        <f>MAX(Table1[[#This Row],[Actual Sales]],0)</f>
        <v>32</v>
      </c>
      <c r="V145" s="14">
        <f>MAX(Table1[[#This Row],[Actual Visits]],0)</f>
        <v>3.6111111111111112</v>
      </c>
      <c r="W145" s="2" t="str">
        <f>VLOOKUP(Table1[[#This Row],[Period ID]],Period!$C$1:$E$37,2,0)</f>
        <v>Winter</v>
      </c>
      <c r="X145" s="2" t="str">
        <f>VLOOKUP(Table1[[#This Row],[Period ID]],Period!$C$1:$E$37,3,0)</f>
        <v>Post Covid-19</v>
      </c>
    </row>
    <row r="146" spans="1:24" x14ac:dyDescent="0.3">
      <c r="A146" s="2">
        <v>145</v>
      </c>
      <c r="B146" s="2" t="s">
        <v>75</v>
      </c>
      <c r="C146" s="2" t="s">
        <v>88</v>
      </c>
      <c r="D146" s="2" t="s">
        <v>183</v>
      </c>
      <c r="E146" s="2" t="s">
        <v>107</v>
      </c>
      <c r="F146" s="11" t="s">
        <v>226</v>
      </c>
      <c r="G146" s="2" t="s">
        <v>429</v>
      </c>
      <c r="H146" s="12">
        <v>38</v>
      </c>
      <c r="I146" s="12">
        <v>67.244373662611338</v>
      </c>
      <c r="J146" s="14">
        <v>10.823529411764707</v>
      </c>
      <c r="K146" s="14">
        <v>21.607831433763906</v>
      </c>
      <c r="L146" s="2">
        <v>0.83511300539438049</v>
      </c>
      <c r="M146" s="2">
        <v>7.7764554432912969E-2</v>
      </c>
      <c r="N146" s="2" t="str">
        <f>VLOOKUP(Table1[[#This Row],[Salesman ID]],Salesman!$A$1:$D$21,4,0)</f>
        <v>Deepa Mangal </v>
      </c>
      <c r="O146" s="2" t="str">
        <f>VLOOKUP(Table1[[#This Row],[SKU Code]],SKU!$A$1:$C$22,3,0)</f>
        <v>Maybelline</v>
      </c>
      <c r="P146" s="2" t="str">
        <f>VLOOKUP(Table1[[#This Row],[Store ID]],Stores!$A$1:$F$51,4,0)</f>
        <v>Nexus</v>
      </c>
      <c r="Q146" s="23">
        <f>INDEX(Period!$B$2:$B$37,MATCH(Table1[[#This Row],[Period ID]],Period!$C$2:$C$37,0))</f>
        <v>44136</v>
      </c>
      <c r="R146" s="2" t="str">
        <f>VLOOKUP(Table1[[#This Row],[City ID]],Region!$A$1:$E$26,2,0)</f>
        <v>Chandigarh</v>
      </c>
      <c r="S146" s="2" t="str">
        <f>VLOOKUP(Table1[[#This Row],[City ID]],Region!$A$1:$E$26,3,0)</f>
        <v>Haryana</v>
      </c>
      <c r="T146" s="10" t="str">
        <f>VLOOKUP(Table1[[#This Row],[City ID]],Region!$A$1:$E$26,4,0)</f>
        <v>Northern</v>
      </c>
      <c r="U146" s="38">
        <f>MAX(Table1[[#This Row],[Actual Sales]],0)</f>
        <v>38</v>
      </c>
      <c r="V146" s="14">
        <f>MAX(Table1[[#This Row],[Actual Visits]],0)</f>
        <v>10.823529411764707</v>
      </c>
      <c r="W146" s="2" t="str">
        <f>VLOOKUP(Table1[[#This Row],[Period ID]],Period!$C$1:$E$37,2,0)</f>
        <v>Fall</v>
      </c>
      <c r="X146" s="2" t="str">
        <f>VLOOKUP(Table1[[#This Row],[Period ID]],Period!$C$1:$E$37,3,0)</f>
        <v>Post Covid-19</v>
      </c>
    </row>
    <row r="147" spans="1:24" x14ac:dyDescent="0.3">
      <c r="A147" s="2">
        <v>146</v>
      </c>
      <c r="B147" s="2" t="s">
        <v>252</v>
      </c>
      <c r="C147" s="2" t="s">
        <v>97</v>
      </c>
      <c r="D147" s="2" t="s">
        <v>180</v>
      </c>
      <c r="E147" s="2" t="s">
        <v>125</v>
      </c>
      <c r="F147" s="11" t="s">
        <v>201</v>
      </c>
      <c r="G147" s="2" t="s">
        <v>430</v>
      </c>
      <c r="H147" s="12">
        <v>46</v>
      </c>
      <c r="I147" s="12">
        <v>51.756079933061663</v>
      </c>
      <c r="J147" s="14">
        <v>5.4285714285714288</v>
      </c>
      <c r="K147" s="14">
        <v>8.9678126927185708</v>
      </c>
      <c r="L147" s="2">
        <v>0.79695428763538567</v>
      </c>
      <c r="M147" s="2">
        <v>0.62694814556622558</v>
      </c>
      <c r="N147" s="2" t="str">
        <f>VLOOKUP(Table1[[#This Row],[Salesman ID]],Salesman!$A$1:$D$21,4,0)</f>
        <v>Maya Malhotra </v>
      </c>
      <c r="O147" s="2" t="str">
        <f>VLOOKUP(Table1[[#This Row],[SKU Code]],SKU!$A$1:$C$22,3,0)</f>
        <v>NYX Professional</v>
      </c>
      <c r="P147" s="2" t="str">
        <f>VLOOKUP(Table1[[#This Row],[Store ID]],Stores!$A$1:$F$51,4,0)</f>
        <v>AllAround</v>
      </c>
      <c r="Q147" s="23">
        <f>INDEX(Period!$B$2:$B$37,MATCH(Table1[[#This Row],[Period ID]],Period!$C$2:$C$37,0))</f>
        <v>43374</v>
      </c>
      <c r="R147" s="2" t="str">
        <f>VLOOKUP(Table1[[#This Row],[City ID]],Region!$A$1:$E$26,2,0)</f>
        <v>Aizawl</v>
      </c>
      <c r="S147" s="2" t="str">
        <f>VLOOKUP(Table1[[#This Row],[City ID]],Region!$A$1:$E$26,3,0)</f>
        <v>Mizoram</v>
      </c>
      <c r="T147" s="10" t="str">
        <f>VLOOKUP(Table1[[#This Row],[City ID]],Region!$A$1:$E$26,4,0)</f>
        <v>Northern</v>
      </c>
      <c r="U147" s="38">
        <f>MAX(Table1[[#This Row],[Actual Sales]],0)</f>
        <v>46</v>
      </c>
      <c r="V147" s="14">
        <f>MAX(Table1[[#This Row],[Actual Visits]],0)</f>
        <v>5.4285714285714288</v>
      </c>
      <c r="W147" s="2" t="str">
        <f>VLOOKUP(Table1[[#This Row],[Period ID]],Period!$C$1:$E$37,2,0)</f>
        <v>Fall</v>
      </c>
      <c r="X147" s="2" t="str">
        <f>VLOOKUP(Table1[[#This Row],[Period ID]],Period!$C$1:$E$37,3,0)</f>
        <v>Pre Covid-19</v>
      </c>
    </row>
    <row r="148" spans="1:24" x14ac:dyDescent="0.3">
      <c r="A148" s="2">
        <v>147</v>
      </c>
      <c r="B148" s="2" t="s">
        <v>67</v>
      </c>
      <c r="C148" s="2" t="s">
        <v>85</v>
      </c>
      <c r="D148" s="2" t="s">
        <v>188</v>
      </c>
      <c r="E148" s="2" t="s">
        <v>129</v>
      </c>
      <c r="F148" s="11" t="s">
        <v>203</v>
      </c>
      <c r="G148" s="2" t="s">
        <v>431</v>
      </c>
      <c r="H148" s="12">
        <v>4</v>
      </c>
      <c r="I148" s="12">
        <v>4.9784576513786103</v>
      </c>
      <c r="J148" s="14">
        <v>5.35</v>
      </c>
      <c r="K148" s="14">
        <v>9.0504454338457538</v>
      </c>
      <c r="L148" s="2">
        <v>0.98493803332741559</v>
      </c>
      <c r="M148" s="2">
        <v>0.45090002356169001</v>
      </c>
      <c r="N148" s="2" t="str">
        <f>VLOOKUP(Table1[[#This Row],[Salesman ID]],Salesman!$A$1:$D$21,4,0)</f>
        <v>Rakhi Anne </v>
      </c>
      <c r="O148" s="2" t="str">
        <f>VLOOKUP(Table1[[#This Row],[SKU Code]],SKU!$A$1:$C$22,3,0)</f>
        <v>Garnier</v>
      </c>
      <c r="P148" s="2" t="str">
        <f>VLOOKUP(Table1[[#This Row],[Store ID]],Stores!$A$1:$F$51,4,0)</f>
        <v>AllStar</v>
      </c>
      <c r="Q148" s="23">
        <f>INDEX(Period!$B$2:$B$37,MATCH(Table1[[#This Row],[Period ID]],Period!$C$2:$C$37,0))</f>
        <v>43435</v>
      </c>
      <c r="R148" s="2" t="str">
        <f>VLOOKUP(Table1[[#This Row],[City ID]],Region!$A$1:$E$26,2,0)</f>
        <v>Naya Raipur</v>
      </c>
      <c r="S148" s="2" t="str">
        <f>VLOOKUP(Table1[[#This Row],[City ID]],Region!$A$1:$E$26,3,0)</f>
        <v>Chhattisgarh</v>
      </c>
      <c r="T148" s="10" t="str">
        <f>VLOOKUP(Table1[[#This Row],[City ID]],Region!$A$1:$E$26,4,0)</f>
        <v>Central</v>
      </c>
      <c r="U148" s="38">
        <f>MAX(Table1[[#This Row],[Actual Sales]],0)</f>
        <v>4</v>
      </c>
      <c r="V148" s="14">
        <f>MAX(Table1[[#This Row],[Actual Visits]],0)</f>
        <v>5.35</v>
      </c>
      <c r="W148" s="2" t="str">
        <f>VLOOKUP(Table1[[#This Row],[Period ID]],Period!$C$1:$E$37,2,0)</f>
        <v>Winter</v>
      </c>
      <c r="X148" s="2" t="str">
        <f>VLOOKUP(Table1[[#This Row],[Period ID]],Period!$C$1:$E$37,3,0)</f>
        <v>Pre Covid-19</v>
      </c>
    </row>
    <row r="149" spans="1:24" x14ac:dyDescent="0.3">
      <c r="A149" s="2">
        <v>148</v>
      </c>
      <c r="B149" s="2" t="s">
        <v>69</v>
      </c>
      <c r="C149" s="2" t="s">
        <v>98</v>
      </c>
      <c r="D149" s="2" t="s">
        <v>262</v>
      </c>
      <c r="E149" s="2" t="s">
        <v>136</v>
      </c>
      <c r="F149" s="11" t="s">
        <v>198</v>
      </c>
      <c r="G149" s="2" t="s">
        <v>432</v>
      </c>
      <c r="H149" s="12">
        <v>1</v>
      </c>
      <c r="I149" s="12">
        <v>1.2334700580346716</v>
      </c>
      <c r="J149" s="14">
        <v>13.066666666666666</v>
      </c>
      <c r="K149" s="14">
        <v>15.699693888935135</v>
      </c>
      <c r="L149" s="2">
        <v>0.99919724047745073</v>
      </c>
      <c r="M149" s="2">
        <v>5.925278384018684E-3</v>
      </c>
      <c r="N149" s="2" t="str">
        <f>VLOOKUP(Table1[[#This Row],[Salesman ID]],Salesman!$A$1:$D$21,4,0)</f>
        <v>Samuel George</v>
      </c>
      <c r="O149" s="2" t="str">
        <f>VLOOKUP(Table1[[#This Row],[SKU Code]],SKU!$A$1:$C$22,3,0)</f>
        <v>Maybelline</v>
      </c>
      <c r="P149" s="2" t="str">
        <f>VLOOKUP(Table1[[#This Row],[Store ID]],Stores!$A$1:$F$51,4,0)</f>
        <v>AllStar</v>
      </c>
      <c r="Q149" s="23">
        <f>INDEX(Period!$B$2:$B$37,MATCH(Table1[[#This Row],[Period ID]],Period!$C$2:$C$37,0))</f>
        <v>43282</v>
      </c>
      <c r="R149" s="2" t="str">
        <f>VLOOKUP(Table1[[#This Row],[City ID]],Region!$A$1:$E$26,2,0)</f>
        <v>Kohima</v>
      </c>
      <c r="S149" s="2" t="str">
        <f>VLOOKUP(Table1[[#This Row],[City ID]],Region!$A$1:$E$26,3,0)</f>
        <v>Nagaland</v>
      </c>
      <c r="T149" s="10" t="str">
        <f>VLOOKUP(Table1[[#This Row],[City ID]],Region!$A$1:$E$26,4,0)</f>
        <v>Northern</v>
      </c>
      <c r="U149" s="38">
        <f>MAX(Table1[[#This Row],[Actual Sales]],0)</f>
        <v>1</v>
      </c>
      <c r="V149" s="14">
        <f>MAX(Table1[[#This Row],[Actual Visits]],0)</f>
        <v>13.066666666666666</v>
      </c>
      <c r="W149" s="2" t="str">
        <f>VLOOKUP(Table1[[#This Row],[Period ID]],Period!$C$1:$E$37,2,0)</f>
        <v>Summer</v>
      </c>
      <c r="X149" s="2" t="str">
        <f>VLOOKUP(Table1[[#This Row],[Period ID]],Period!$C$1:$E$37,3,0)</f>
        <v>Pre Covid-19</v>
      </c>
    </row>
    <row r="150" spans="1:24" x14ac:dyDescent="0.3">
      <c r="A150" s="2">
        <v>149</v>
      </c>
      <c r="B150" s="2" t="s">
        <v>66</v>
      </c>
      <c r="C150" s="2" t="s">
        <v>99</v>
      </c>
      <c r="D150" s="2" t="s">
        <v>181</v>
      </c>
      <c r="E150" s="2" t="s">
        <v>132</v>
      </c>
      <c r="F150" s="11" t="s">
        <v>204</v>
      </c>
      <c r="G150" s="2" t="s">
        <v>433</v>
      </c>
      <c r="H150" s="12">
        <v>129</v>
      </c>
      <c r="I150" s="12">
        <v>151.82795798775493</v>
      </c>
      <c r="J150" s="14">
        <v>4.1428571428571432</v>
      </c>
      <c r="K150" s="14">
        <v>6.9442748343227052</v>
      </c>
      <c r="L150" s="2">
        <v>0.35663701129401681</v>
      </c>
      <c r="M150" s="2">
        <v>0.76576322610434333</v>
      </c>
      <c r="N150" s="2" t="str">
        <f>VLOOKUP(Table1[[#This Row],[Salesman ID]],Salesman!$A$1:$D$21,4,0)</f>
        <v>Wahid Khan</v>
      </c>
      <c r="O150" s="2" t="str">
        <f>VLOOKUP(Table1[[#This Row],[SKU Code]],SKU!$A$1:$C$22,3,0)</f>
        <v>Garnier</v>
      </c>
      <c r="P150" s="2" t="str">
        <f>VLOOKUP(Table1[[#This Row],[Store ID]],Stores!$A$1:$F$51,4,0)</f>
        <v>AllAround</v>
      </c>
      <c r="Q150" s="23">
        <f>INDEX(Period!$B$2:$B$37,MATCH(Table1[[#This Row],[Period ID]],Period!$C$2:$C$37,0))</f>
        <v>43466</v>
      </c>
      <c r="R150" s="2" t="str">
        <f>VLOOKUP(Table1[[#This Row],[City ID]],Region!$A$1:$E$26,2,0)</f>
        <v>Bhubaneswar</v>
      </c>
      <c r="S150" s="2" t="str">
        <f>VLOOKUP(Table1[[#This Row],[City ID]],Region!$A$1:$E$26,3,0)</f>
        <v>Odisha</v>
      </c>
      <c r="T150" s="10" t="str">
        <f>VLOOKUP(Table1[[#This Row],[City ID]],Region!$A$1:$E$26,4,0)</f>
        <v>Eastern</v>
      </c>
      <c r="U150" s="38">
        <f>MAX(Table1[[#This Row],[Actual Sales]],0)</f>
        <v>129</v>
      </c>
      <c r="V150" s="14">
        <f>MAX(Table1[[#This Row],[Actual Visits]],0)</f>
        <v>4.1428571428571432</v>
      </c>
      <c r="W150" s="2" t="str">
        <f>VLOOKUP(Table1[[#This Row],[Period ID]],Period!$C$1:$E$37,2,0)</f>
        <v>Winter</v>
      </c>
      <c r="X150" s="2" t="str">
        <f>VLOOKUP(Table1[[#This Row],[Period ID]],Period!$C$1:$E$37,3,0)</f>
        <v>Pre Covid-19</v>
      </c>
    </row>
    <row r="151" spans="1:24" x14ac:dyDescent="0.3">
      <c r="A151" s="2">
        <v>150</v>
      </c>
      <c r="B151" s="2" t="s">
        <v>76</v>
      </c>
      <c r="C151" s="2" t="s">
        <v>94</v>
      </c>
      <c r="D151" s="2" t="s">
        <v>181</v>
      </c>
      <c r="E151" s="2" t="s">
        <v>148</v>
      </c>
      <c r="F151" s="11" t="s">
        <v>226</v>
      </c>
      <c r="G151" s="2" t="s">
        <v>434</v>
      </c>
      <c r="H151" s="12">
        <v>-111</v>
      </c>
      <c r="I151" s="12">
        <v>135.95806604805549</v>
      </c>
      <c r="J151" s="14">
        <v>-5.666666666666667</v>
      </c>
      <c r="K151" s="14">
        <v>6.4382037633407814</v>
      </c>
      <c r="L151" s="2">
        <v>0.43542094711010659</v>
      </c>
      <c r="M151" s="2">
        <v>0.69808329593196927</v>
      </c>
      <c r="N151" s="2" t="str">
        <f>VLOOKUP(Table1[[#This Row],[Salesman ID]],Salesman!$A$1:$D$21,4,0)</f>
        <v>Naresh Ganguly</v>
      </c>
      <c r="O151" s="2" t="str">
        <f>VLOOKUP(Table1[[#This Row],[SKU Code]],SKU!$A$1:$C$22,3,0)</f>
        <v>Garnier</v>
      </c>
      <c r="P151" s="2" t="str">
        <f>VLOOKUP(Table1[[#This Row],[Store ID]],Stores!$A$1:$F$51,4,0)</f>
        <v>OurTown</v>
      </c>
      <c r="Q151" s="23">
        <f>INDEX(Period!$B$2:$B$37,MATCH(Table1[[#This Row],[Period ID]],Period!$C$2:$C$37,0))</f>
        <v>44136</v>
      </c>
      <c r="R151" s="2" t="str">
        <f>VLOOKUP(Table1[[#This Row],[City ID]],Region!$A$1:$E$26,2,0)</f>
        <v>Mumbai</v>
      </c>
      <c r="S151" s="2" t="str">
        <f>VLOOKUP(Table1[[#This Row],[City ID]],Region!$A$1:$E$26,3,0)</f>
        <v>Maharashtra</v>
      </c>
      <c r="T151" s="10" t="str">
        <f>VLOOKUP(Table1[[#This Row],[City ID]],Region!$A$1:$E$26,4,0)</f>
        <v>Western</v>
      </c>
      <c r="U151" s="38">
        <f>MAX(Table1[[#This Row],[Actual Sales]],0)</f>
        <v>0</v>
      </c>
      <c r="V151" s="14">
        <f>MAX(Table1[[#This Row],[Actual Visits]],0)</f>
        <v>0</v>
      </c>
      <c r="W151" s="2" t="str">
        <f>VLOOKUP(Table1[[#This Row],[Period ID]],Period!$C$1:$E$37,2,0)</f>
        <v>Fall</v>
      </c>
      <c r="X151" s="2" t="str">
        <f>VLOOKUP(Table1[[#This Row],[Period ID]],Period!$C$1:$E$37,3,0)</f>
        <v>Post Covid-19</v>
      </c>
    </row>
    <row r="152" spans="1:24" x14ac:dyDescent="0.3">
      <c r="A152" s="2">
        <v>151</v>
      </c>
      <c r="B152" s="2" t="s">
        <v>78</v>
      </c>
      <c r="C152" s="2" t="s">
        <v>90</v>
      </c>
      <c r="D152" s="2" t="s">
        <v>258</v>
      </c>
      <c r="E152" s="2" t="s">
        <v>118</v>
      </c>
      <c r="F152" s="11" t="s">
        <v>192</v>
      </c>
      <c r="G152" s="2" t="s">
        <v>435</v>
      </c>
      <c r="H152" s="12">
        <v>58</v>
      </c>
      <c r="I152" s="12">
        <v>115.18939010999918</v>
      </c>
      <c r="J152" s="14">
        <v>1.75</v>
      </c>
      <c r="K152" s="14">
        <v>1.8649208231235466</v>
      </c>
      <c r="L152" s="2">
        <v>0.76048945577316274</v>
      </c>
      <c r="M152" s="2">
        <v>0.88012690990876341</v>
      </c>
      <c r="N152" s="2" t="str">
        <f>VLOOKUP(Table1[[#This Row],[Salesman ID]],Salesman!$A$1:$D$21,4,0)</f>
        <v>Neela Chaudry </v>
      </c>
      <c r="O152" s="2" t="str">
        <f>VLOOKUP(Table1[[#This Row],[SKU Code]],SKU!$A$1:$C$22,3,0)</f>
        <v>Garnier</v>
      </c>
      <c r="P152" s="2" t="str">
        <f>VLOOKUP(Table1[[#This Row],[Store ID]],Stores!$A$1:$F$51,4,0)</f>
        <v>AllAround</v>
      </c>
      <c r="Q152" s="23">
        <f>INDEX(Period!$B$2:$B$37,MATCH(Table1[[#This Row],[Period ID]],Period!$C$2:$C$37,0))</f>
        <v>43101</v>
      </c>
      <c r="R152" s="2" t="str">
        <f>VLOOKUP(Table1[[#This Row],[City ID]],Region!$A$1:$E$26,2,0)</f>
        <v>Ranchi</v>
      </c>
      <c r="S152" s="2" t="str">
        <f>VLOOKUP(Table1[[#This Row],[City ID]],Region!$A$1:$E$26,3,0)</f>
        <v>Jharkhand</v>
      </c>
      <c r="T152" s="10" t="str">
        <f>VLOOKUP(Table1[[#This Row],[City ID]],Region!$A$1:$E$26,4,0)</f>
        <v>Eastern</v>
      </c>
      <c r="U152" s="38">
        <f>MAX(Table1[[#This Row],[Actual Sales]],0)</f>
        <v>58</v>
      </c>
      <c r="V152" s="14">
        <f>MAX(Table1[[#This Row],[Actual Visits]],0)</f>
        <v>1.75</v>
      </c>
      <c r="W152" s="2" t="str">
        <f>VLOOKUP(Table1[[#This Row],[Period ID]],Period!$C$1:$E$37,2,0)</f>
        <v>Winter</v>
      </c>
      <c r="X152" s="2" t="str">
        <f>VLOOKUP(Table1[[#This Row],[Period ID]],Period!$C$1:$E$37,3,0)</f>
        <v>Pre Covid-19</v>
      </c>
    </row>
    <row r="153" spans="1:24" x14ac:dyDescent="0.3">
      <c r="A153" s="2">
        <v>152</v>
      </c>
      <c r="B153" s="2" t="s">
        <v>77</v>
      </c>
      <c r="C153" s="2" t="s">
        <v>81</v>
      </c>
      <c r="D153" s="2" t="s">
        <v>184</v>
      </c>
      <c r="E153" s="2" t="s">
        <v>132</v>
      </c>
      <c r="F153" s="11" t="s">
        <v>225</v>
      </c>
      <c r="G153" s="2" t="s">
        <v>436</v>
      </c>
      <c r="H153" s="12">
        <v>131</v>
      </c>
      <c r="I153" s="12">
        <v>210.83310938707697</v>
      </c>
      <c r="J153" s="14">
        <v>1.25</v>
      </c>
      <c r="K153" s="14">
        <v>1.8526400569435464</v>
      </c>
      <c r="L153" s="2">
        <v>0.34669842117085026</v>
      </c>
      <c r="M153" s="2">
        <v>0.94605597803908204</v>
      </c>
      <c r="N153" s="2" t="str">
        <f>VLOOKUP(Table1[[#This Row],[Salesman ID]],Salesman!$A$1:$D$21,4,0)</f>
        <v>Vijay Dev</v>
      </c>
      <c r="O153" s="2" t="str">
        <f>VLOOKUP(Table1[[#This Row],[SKU Code]],SKU!$A$1:$C$22,3,0)</f>
        <v>NYX Professional</v>
      </c>
      <c r="P153" s="2" t="str">
        <f>VLOOKUP(Table1[[#This Row],[Store ID]],Stores!$A$1:$F$51,4,0)</f>
        <v>AllAround</v>
      </c>
      <c r="Q153" s="23">
        <f>INDEX(Period!$B$2:$B$37,MATCH(Table1[[#This Row],[Period ID]],Period!$C$2:$C$37,0))</f>
        <v>44105</v>
      </c>
      <c r="R153" s="2" t="str">
        <f>VLOOKUP(Table1[[#This Row],[City ID]],Region!$A$1:$E$26,2,0)</f>
        <v>Amaravati</v>
      </c>
      <c r="S153" s="2" t="str">
        <f>VLOOKUP(Table1[[#This Row],[City ID]],Region!$A$1:$E$26,3,0)</f>
        <v>Andhra Pradesh</v>
      </c>
      <c r="T153" s="10" t="str">
        <f>VLOOKUP(Table1[[#This Row],[City ID]],Region!$A$1:$E$26,4,0)</f>
        <v>Southern</v>
      </c>
      <c r="U153" s="38">
        <f>MAX(Table1[[#This Row],[Actual Sales]],0)</f>
        <v>131</v>
      </c>
      <c r="V153" s="14">
        <f>MAX(Table1[[#This Row],[Actual Visits]],0)</f>
        <v>1.25</v>
      </c>
      <c r="W153" s="2" t="str">
        <f>VLOOKUP(Table1[[#This Row],[Period ID]],Period!$C$1:$E$37,2,0)</f>
        <v>Fall</v>
      </c>
      <c r="X153" s="2" t="str">
        <f>VLOOKUP(Table1[[#This Row],[Period ID]],Period!$C$1:$E$37,3,0)</f>
        <v>Post Covid-19</v>
      </c>
    </row>
    <row r="154" spans="1:24" x14ac:dyDescent="0.3">
      <c r="A154" s="2">
        <v>153</v>
      </c>
      <c r="B154" s="2" t="s">
        <v>66</v>
      </c>
      <c r="C154" s="2" t="s">
        <v>90</v>
      </c>
      <c r="D154" s="2" t="s">
        <v>190</v>
      </c>
      <c r="E154" s="2" t="s">
        <v>130</v>
      </c>
      <c r="F154" s="11" t="s">
        <v>209</v>
      </c>
      <c r="G154" s="2" t="s">
        <v>437</v>
      </c>
      <c r="H154" s="12">
        <v>52</v>
      </c>
      <c r="I154" s="12">
        <v>103.44215754113361</v>
      </c>
      <c r="J154" s="14">
        <v>8.4705882352941178</v>
      </c>
      <c r="K154" s="14">
        <v>16.007624418463998</v>
      </c>
      <c r="L154" s="2">
        <v>0.78086073513519005</v>
      </c>
      <c r="M154" s="2">
        <v>0.28040037889500657</v>
      </c>
      <c r="N154" s="2" t="str">
        <f>VLOOKUP(Table1[[#This Row],[Salesman ID]],Salesman!$A$1:$D$21,4,0)</f>
        <v>Wahid Khan</v>
      </c>
      <c r="O154" s="2" t="str">
        <f>VLOOKUP(Table1[[#This Row],[SKU Code]],SKU!$A$1:$C$22,3,0)</f>
        <v>NYX Professional</v>
      </c>
      <c r="P154" s="2" t="str">
        <f>VLOOKUP(Table1[[#This Row],[Store ID]],Stores!$A$1:$F$51,4,0)</f>
        <v>BlueFire</v>
      </c>
      <c r="Q154" s="23">
        <f>INDEX(Period!$B$2:$B$37,MATCH(Table1[[#This Row],[Period ID]],Period!$C$2:$C$37,0))</f>
        <v>43617</v>
      </c>
      <c r="R154" s="2" t="str">
        <f>VLOOKUP(Table1[[#This Row],[City ID]],Region!$A$1:$E$26,2,0)</f>
        <v>Ranchi</v>
      </c>
      <c r="S154" s="2" t="str">
        <f>VLOOKUP(Table1[[#This Row],[City ID]],Region!$A$1:$E$26,3,0)</f>
        <v>Jharkhand</v>
      </c>
      <c r="T154" s="10" t="str">
        <f>VLOOKUP(Table1[[#This Row],[City ID]],Region!$A$1:$E$26,4,0)</f>
        <v>Eastern</v>
      </c>
      <c r="U154" s="38">
        <f>MAX(Table1[[#This Row],[Actual Sales]],0)</f>
        <v>52</v>
      </c>
      <c r="V154" s="14">
        <f>MAX(Table1[[#This Row],[Actual Visits]],0)</f>
        <v>8.4705882352941178</v>
      </c>
      <c r="W154" s="2" t="str">
        <f>VLOOKUP(Table1[[#This Row],[Period ID]],Period!$C$1:$E$37,2,0)</f>
        <v>Summer</v>
      </c>
      <c r="X154" s="2" t="str">
        <f>VLOOKUP(Table1[[#This Row],[Period ID]],Period!$C$1:$E$37,3,0)</f>
        <v>Pre Covid-19</v>
      </c>
    </row>
    <row r="155" spans="1:24" x14ac:dyDescent="0.3">
      <c r="A155" s="2">
        <v>154</v>
      </c>
      <c r="B155" s="2" t="s">
        <v>77</v>
      </c>
      <c r="C155" s="2" t="s">
        <v>85</v>
      </c>
      <c r="D155" s="2" t="s">
        <v>261</v>
      </c>
      <c r="E155" s="2" t="s">
        <v>153</v>
      </c>
      <c r="F155" s="11" t="s">
        <v>213</v>
      </c>
      <c r="G155" s="2" t="s">
        <v>438</v>
      </c>
      <c r="H155" s="12">
        <v>118</v>
      </c>
      <c r="I155" s="12">
        <v>130.44821884529711</v>
      </c>
      <c r="J155" s="14">
        <v>9.1666666666666661</v>
      </c>
      <c r="K155" s="14">
        <v>16.909389881407616</v>
      </c>
      <c r="L155" s="2">
        <v>0.40126977095504346</v>
      </c>
      <c r="M155" s="2">
        <v>0.16450365966379887</v>
      </c>
      <c r="N155" s="2" t="str">
        <f>VLOOKUP(Table1[[#This Row],[Salesman ID]],Salesman!$A$1:$D$21,4,0)</f>
        <v>Vijay Dev</v>
      </c>
      <c r="O155" s="2" t="str">
        <f>VLOOKUP(Table1[[#This Row],[SKU Code]],SKU!$A$1:$C$22,3,0)</f>
        <v>Maybelline</v>
      </c>
      <c r="P155" s="2" t="str">
        <f>VLOOKUP(Table1[[#This Row],[Store ID]],Stores!$A$1:$F$51,4,0)</f>
        <v>AllAround</v>
      </c>
      <c r="Q155" s="23">
        <f>INDEX(Period!$B$2:$B$37,MATCH(Table1[[#This Row],[Period ID]],Period!$C$2:$C$37,0))</f>
        <v>43739</v>
      </c>
      <c r="R155" s="2" t="str">
        <f>VLOOKUP(Table1[[#This Row],[City ID]],Region!$A$1:$E$26,2,0)</f>
        <v>Naya Raipur</v>
      </c>
      <c r="S155" s="2" t="str">
        <f>VLOOKUP(Table1[[#This Row],[City ID]],Region!$A$1:$E$26,3,0)</f>
        <v>Chhattisgarh</v>
      </c>
      <c r="T155" s="10" t="str">
        <f>VLOOKUP(Table1[[#This Row],[City ID]],Region!$A$1:$E$26,4,0)</f>
        <v>Central</v>
      </c>
      <c r="U155" s="38">
        <f>MAX(Table1[[#This Row],[Actual Sales]],0)</f>
        <v>118</v>
      </c>
      <c r="V155" s="14">
        <f>MAX(Table1[[#This Row],[Actual Visits]],0)</f>
        <v>9.1666666666666661</v>
      </c>
      <c r="W155" s="2" t="str">
        <f>VLOOKUP(Table1[[#This Row],[Period ID]],Period!$C$1:$E$37,2,0)</f>
        <v>Fall</v>
      </c>
      <c r="X155" s="2" t="str">
        <f>VLOOKUP(Table1[[#This Row],[Period ID]],Period!$C$1:$E$37,3,0)</f>
        <v>Pre Covid-19</v>
      </c>
    </row>
    <row r="156" spans="1:24" x14ac:dyDescent="0.3">
      <c r="A156" s="2">
        <v>155</v>
      </c>
      <c r="B156" s="2" t="s">
        <v>74</v>
      </c>
      <c r="C156" s="2" t="s">
        <v>91</v>
      </c>
      <c r="D156" s="2" t="s">
        <v>189</v>
      </c>
      <c r="E156" s="2" t="s">
        <v>155</v>
      </c>
      <c r="F156" s="11" t="s">
        <v>210</v>
      </c>
      <c r="G156" s="2" t="s">
        <v>439</v>
      </c>
      <c r="H156" s="12">
        <v>57</v>
      </c>
      <c r="I156" s="12">
        <v>64.814680115098014</v>
      </c>
      <c r="J156" s="14">
        <v>0.36363636363636365</v>
      </c>
      <c r="K156" s="14">
        <v>0.6494943434533117</v>
      </c>
      <c r="L156" s="2">
        <v>0.76148447114596896</v>
      </c>
      <c r="M156" s="2">
        <v>0.98498665516244133</v>
      </c>
      <c r="N156" s="2" t="str">
        <f>VLOOKUP(Table1[[#This Row],[Salesman ID]],Salesman!$A$1:$D$21,4,0)</f>
        <v>Tejaswani Butala </v>
      </c>
      <c r="O156" s="2" t="str">
        <f>VLOOKUP(Table1[[#This Row],[SKU Code]],SKU!$A$1:$C$22,3,0)</f>
        <v>Garnier</v>
      </c>
      <c r="P156" s="2" t="str">
        <f>VLOOKUP(Table1[[#This Row],[Store ID]],Stores!$A$1:$F$51,4,0)</f>
        <v>OurTown</v>
      </c>
      <c r="Q156" s="23">
        <f>INDEX(Period!$B$2:$B$37,MATCH(Table1[[#This Row],[Period ID]],Period!$C$2:$C$37,0))</f>
        <v>43647</v>
      </c>
      <c r="R156" s="2" t="str">
        <f>VLOOKUP(Table1[[#This Row],[City ID]],Region!$A$1:$E$26,2,0)</f>
        <v>Bengaluru (formerly Bangalore)</v>
      </c>
      <c r="S156" s="2" t="str">
        <f>VLOOKUP(Table1[[#This Row],[City ID]],Region!$A$1:$E$26,3,0)</f>
        <v>Karnataka</v>
      </c>
      <c r="T156" s="10" t="str">
        <f>VLOOKUP(Table1[[#This Row],[City ID]],Region!$A$1:$E$26,4,0)</f>
        <v>Southern</v>
      </c>
      <c r="U156" s="38">
        <f>MAX(Table1[[#This Row],[Actual Sales]],0)</f>
        <v>57</v>
      </c>
      <c r="V156" s="14">
        <f>MAX(Table1[[#This Row],[Actual Visits]],0)</f>
        <v>0.36363636363636365</v>
      </c>
      <c r="W156" s="2" t="str">
        <f>VLOOKUP(Table1[[#This Row],[Period ID]],Period!$C$1:$E$37,2,0)</f>
        <v>Summer</v>
      </c>
      <c r="X156" s="2" t="str">
        <f>VLOOKUP(Table1[[#This Row],[Period ID]],Period!$C$1:$E$37,3,0)</f>
        <v>Pre Covid-19</v>
      </c>
    </row>
    <row r="157" spans="1:24" x14ac:dyDescent="0.3">
      <c r="A157" s="2">
        <v>156</v>
      </c>
      <c r="B157" s="2" t="s">
        <v>78</v>
      </c>
      <c r="C157" s="2" t="s">
        <v>86</v>
      </c>
      <c r="D157" s="2" t="s">
        <v>188</v>
      </c>
      <c r="E157" s="2" t="s">
        <v>133</v>
      </c>
      <c r="F157" s="11" t="s">
        <v>192</v>
      </c>
      <c r="G157" s="2" t="s">
        <v>440</v>
      </c>
      <c r="H157" s="12">
        <v>24</v>
      </c>
      <c r="I157" s="12">
        <v>36.983780824861682</v>
      </c>
      <c r="J157" s="14">
        <v>2.8235294117647061</v>
      </c>
      <c r="K157" s="14">
        <v>3.1557941410924419</v>
      </c>
      <c r="L157" s="2">
        <v>0.90442436004699267</v>
      </c>
      <c r="M157" s="2">
        <v>0.81097287393452544</v>
      </c>
      <c r="N157" s="2" t="str">
        <f>VLOOKUP(Table1[[#This Row],[Salesman ID]],Salesman!$A$1:$D$21,4,0)</f>
        <v>Neela Chaudry </v>
      </c>
      <c r="O157" s="2" t="str">
        <f>VLOOKUP(Table1[[#This Row],[SKU Code]],SKU!$A$1:$C$22,3,0)</f>
        <v>Garnier</v>
      </c>
      <c r="P157" s="2" t="str">
        <f>VLOOKUP(Table1[[#This Row],[Store ID]],Stores!$A$1:$F$51,4,0)</f>
        <v>Fireside</v>
      </c>
      <c r="Q157" s="23">
        <f>INDEX(Period!$B$2:$B$37,MATCH(Table1[[#This Row],[Period ID]],Period!$C$2:$C$37,0))</f>
        <v>43101</v>
      </c>
      <c r="R157" s="2" t="str">
        <f>VLOOKUP(Table1[[#This Row],[City ID]],Region!$A$1:$E$26,2,0)</f>
        <v>Panaji</v>
      </c>
      <c r="S157" s="2" t="str">
        <f>VLOOKUP(Table1[[#This Row],[City ID]],Region!$A$1:$E$26,3,0)</f>
        <v>Goa</v>
      </c>
      <c r="T157" s="10" t="str">
        <f>VLOOKUP(Table1[[#This Row],[City ID]],Region!$A$1:$E$26,4,0)</f>
        <v>Western</v>
      </c>
      <c r="U157" s="38">
        <f>MAX(Table1[[#This Row],[Actual Sales]],0)</f>
        <v>24</v>
      </c>
      <c r="V157" s="14">
        <f>MAX(Table1[[#This Row],[Actual Visits]],0)</f>
        <v>2.8235294117647061</v>
      </c>
      <c r="W157" s="2" t="str">
        <f>VLOOKUP(Table1[[#This Row],[Period ID]],Period!$C$1:$E$37,2,0)</f>
        <v>Winter</v>
      </c>
      <c r="X157" s="2" t="str">
        <f>VLOOKUP(Table1[[#This Row],[Period ID]],Period!$C$1:$E$37,3,0)</f>
        <v>Pre Covid-19</v>
      </c>
    </row>
    <row r="158" spans="1:24" x14ac:dyDescent="0.3">
      <c r="A158" s="2">
        <v>157</v>
      </c>
      <c r="B158" s="2" t="s">
        <v>78</v>
      </c>
      <c r="C158" s="2" t="s">
        <v>83</v>
      </c>
      <c r="D158" s="2" t="s">
        <v>259</v>
      </c>
      <c r="E158" s="2" t="s">
        <v>111</v>
      </c>
      <c r="F158" s="11" t="s">
        <v>208</v>
      </c>
      <c r="G158" s="2" t="s">
        <v>441</v>
      </c>
      <c r="H158" s="12">
        <v>140</v>
      </c>
      <c r="I158" s="12">
        <v>254.02516361069564</v>
      </c>
      <c r="J158" s="14">
        <v>3.2666666666666666</v>
      </c>
      <c r="K158" s="14">
        <v>3.8577590391647258</v>
      </c>
      <c r="L158" s="2">
        <v>0.32555591427825303</v>
      </c>
      <c r="M158" s="2">
        <v>0.81051135652006334</v>
      </c>
      <c r="N158" s="2" t="str">
        <f>VLOOKUP(Table1[[#This Row],[Salesman ID]],Salesman!$A$1:$D$21,4,0)</f>
        <v>Neela Chaudry </v>
      </c>
      <c r="O158" s="2" t="str">
        <f>VLOOKUP(Table1[[#This Row],[SKU Code]],SKU!$A$1:$C$22,3,0)</f>
        <v>Garnier</v>
      </c>
      <c r="P158" s="2" t="str">
        <f>VLOOKUP(Table1[[#This Row],[Store ID]],Stores!$A$1:$F$51,4,0)</f>
        <v>AllAround</v>
      </c>
      <c r="Q158" s="23">
        <f>INDEX(Period!$B$2:$B$37,MATCH(Table1[[#This Row],[Period ID]],Period!$C$2:$C$37,0))</f>
        <v>43586</v>
      </c>
      <c r="R158" s="2" t="str">
        <f>VLOOKUP(Table1[[#This Row],[City ID]],Region!$A$1:$E$26,2,0)</f>
        <v>Dispur</v>
      </c>
      <c r="S158" s="2" t="str">
        <f>VLOOKUP(Table1[[#This Row],[City ID]],Region!$A$1:$E$26,3,0)</f>
        <v>Assam</v>
      </c>
      <c r="T158" s="10" t="str">
        <f>VLOOKUP(Table1[[#This Row],[City ID]],Region!$A$1:$E$26,4,0)</f>
        <v>Northern</v>
      </c>
      <c r="U158" s="38">
        <f>MAX(Table1[[#This Row],[Actual Sales]],0)</f>
        <v>140</v>
      </c>
      <c r="V158" s="14">
        <f>MAX(Table1[[#This Row],[Actual Visits]],0)</f>
        <v>3.2666666666666666</v>
      </c>
      <c r="W158" s="2" t="str">
        <f>VLOOKUP(Table1[[#This Row],[Period ID]],Period!$C$1:$E$37,2,0)</f>
        <v>Spring</v>
      </c>
      <c r="X158" s="2" t="str">
        <f>VLOOKUP(Table1[[#This Row],[Period ID]],Period!$C$1:$E$37,3,0)</f>
        <v>Pre Covid-19</v>
      </c>
    </row>
    <row r="159" spans="1:24" x14ac:dyDescent="0.3">
      <c r="A159" s="2">
        <v>158</v>
      </c>
      <c r="B159" s="2" t="s">
        <v>80</v>
      </c>
      <c r="C159" s="2" t="s">
        <v>86</v>
      </c>
      <c r="D159" s="2" t="s">
        <v>260</v>
      </c>
      <c r="E159" s="2" t="s">
        <v>138</v>
      </c>
      <c r="F159" s="11" t="s">
        <v>218</v>
      </c>
      <c r="G159" s="2" t="s">
        <v>442</v>
      </c>
      <c r="H159" s="12">
        <v>109</v>
      </c>
      <c r="I159" s="12">
        <v>207.8271550270515</v>
      </c>
      <c r="J159" s="14">
        <v>16.166666666666668</v>
      </c>
      <c r="K159" s="14">
        <v>24.057276347604862</v>
      </c>
      <c r="L159" s="2">
        <v>0.44365716817278011</v>
      </c>
      <c r="M159" s="2">
        <v>2.8745235871880825E-2</v>
      </c>
      <c r="N159" s="2" t="str">
        <f>VLOOKUP(Table1[[#This Row],[Salesman ID]],Salesman!$A$1:$D$21,4,0)</f>
        <v>Shweta Kalla </v>
      </c>
      <c r="O159" s="2" t="str">
        <f>VLOOKUP(Table1[[#This Row],[SKU Code]],SKU!$A$1:$C$22,3,0)</f>
        <v>Garnier</v>
      </c>
      <c r="P159" s="2" t="str">
        <f>VLOOKUP(Table1[[#This Row],[Store ID]],Stores!$A$1:$F$51,4,0)</f>
        <v>Saffron</v>
      </c>
      <c r="Q159" s="23">
        <f>INDEX(Period!$B$2:$B$37,MATCH(Table1[[#This Row],[Period ID]],Period!$C$2:$C$37,0))</f>
        <v>43891</v>
      </c>
      <c r="R159" s="2" t="str">
        <f>VLOOKUP(Table1[[#This Row],[City ID]],Region!$A$1:$E$26,2,0)</f>
        <v>Panaji</v>
      </c>
      <c r="S159" s="2" t="str">
        <f>VLOOKUP(Table1[[#This Row],[City ID]],Region!$A$1:$E$26,3,0)</f>
        <v>Goa</v>
      </c>
      <c r="T159" s="10" t="str">
        <f>VLOOKUP(Table1[[#This Row],[City ID]],Region!$A$1:$E$26,4,0)</f>
        <v>Western</v>
      </c>
      <c r="U159" s="38">
        <f>MAX(Table1[[#This Row],[Actual Sales]],0)</f>
        <v>109</v>
      </c>
      <c r="V159" s="14">
        <f>MAX(Table1[[#This Row],[Actual Visits]],0)</f>
        <v>16.166666666666668</v>
      </c>
      <c r="W159" s="2" t="str">
        <f>VLOOKUP(Table1[[#This Row],[Period ID]],Period!$C$1:$E$37,2,0)</f>
        <v>Spring</v>
      </c>
      <c r="X159" s="2" t="str">
        <f>VLOOKUP(Table1[[#This Row],[Period ID]],Period!$C$1:$E$37,3,0)</f>
        <v>Post Covid-19</v>
      </c>
    </row>
    <row r="160" spans="1:24" x14ac:dyDescent="0.3">
      <c r="A160" s="2">
        <v>159</v>
      </c>
      <c r="B160" s="2" t="s">
        <v>252</v>
      </c>
      <c r="C160" s="2" t="s">
        <v>90</v>
      </c>
      <c r="D160" s="2" t="s">
        <v>180</v>
      </c>
      <c r="E160" s="2" t="s">
        <v>155</v>
      </c>
      <c r="F160" s="11" t="s">
        <v>223</v>
      </c>
      <c r="G160" s="2" t="s">
        <v>443</v>
      </c>
      <c r="H160" s="12">
        <v>72</v>
      </c>
      <c r="I160" s="12">
        <v>112.59116478128603</v>
      </c>
      <c r="J160" s="14">
        <v>11.727272727272727</v>
      </c>
      <c r="K160" s="14">
        <v>13.722350021487792</v>
      </c>
      <c r="L160" s="2">
        <v>0.65073219152146078</v>
      </c>
      <c r="M160" s="2">
        <v>0.34211560881863712</v>
      </c>
      <c r="N160" s="2" t="str">
        <f>VLOOKUP(Table1[[#This Row],[Salesman ID]],Salesman!$A$1:$D$21,4,0)</f>
        <v>Maya Malhotra </v>
      </c>
      <c r="O160" s="2" t="str">
        <f>VLOOKUP(Table1[[#This Row],[SKU Code]],SKU!$A$1:$C$22,3,0)</f>
        <v>NYX Professional</v>
      </c>
      <c r="P160" s="2" t="str">
        <f>VLOOKUP(Table1[[#This Row],[Store ID]],Stores!$A$1:$F$51,4,0)</f>
        <v>OurTown</v>
      </c>
      <c r="Q160" s="23">
        <f>INDEX(Period!$B$2:$B$37,MATCH(Table1[[#This Row],[Period ID]],Period!$C$2:$C$37,0))</f>
        <v>44044</v>
      </c>
      <c r="R160" s="2" t="str">
        <f>VLOOKUP(Table1[[#This Row],[City ID]],Region!$A$1:$E$26,2,0)</f>
        <v>Ranchi</v>
      </c>
      <c r="S160" s="2" t="str">
        <f>VLOOKUP(Table1[[#This Row],[City ID]],Region!$A$1:$E$26,3,0)</f>
        <v>Jharkhand</v>
      </c>
      <c r="T160" s="10" t="str">
        <f>VLOOKUP(Table1[[#This Row],[City ID]],Region!$A$1:$E$26,4,0)</f>
        <v>Eastern</v>
      </c>
      <c r="U160" s="38">
        <f>MAX(Table1[[#This Row],[Actual Sales]],0)</f>
        <v>72</v>
      </c>
      <c r="V160" s="14">
        <f>MAX(Table1[[#This Row],[Actual Visits]],0)</f>
        <v>11.727272727272727</v>
      </c>
      <c r="W160" s="2" t="str">
        <f>VLOOKUP(Table1[[#This Row],[Period ID]],Period!$C$1:$E$37,2,0)</f>
        <v>Summer</v>
      </c>
      <c r="X160" s="2" t="str">
        <f>VLOOKUP(Table1[[#This Row],[Period ID]],Period!$C$1:$E$37,3,0)</f>
        <v>Post Covid-19</v>
      </c>
    </row>
    <row r="161" spans="1:24" x14ac:dyDescent="0.3">
      <c r="A161" s="2">
        <v>160</v>
      </c>
      <c r="B161" s="2" t="s">
        <v>251</v>
      </c>
      <c r="C161" s="2" t="s">
        <v>92</v>
      </c>
      <c r="D161" s="2" t="s">
        <v>186</v>
      </c>
      <c r="E161" s="2" t="s">
        <v>127</v>
      </c>
      <c r="F161" s="11" t="s">
        <v>215</v>
      </c>
      <c r="G161" s="2" t="s">
        <v>444</v>
      </c>
      <c r="H161" s="12">
        <v>-23</v>
      </c>
      <c r="I161" s="12">
        <v>43.837200417171658</v>
      </c>
      <c r="J161" s="14">
        <v>-6.384615384615385</v>
      </c>
      <c r="K161" s="14">
        <v>11.400004454297555</v>
      </c>
      <c r="L161" s="2">
        <v>0.91271378601448161</v>
      </c>
      <c r="M161" s="2">
        <v>0.58922041944075687</v>
      </c>
      <c r="N161" s="2" t="str">
        <f>VLOOKUP(Table1[[#This Row],[Salesman ID]],Salesman!$A$1:$D$21,4,0)</f>
        <v>Jawahar Sawant</v>
      </c>
      <c r="O161" s="2" t="str">
        <f>VLOOKUP(Table1[[#This Row],[SKU Code]],SKU!$A$1:$C$22,3,0)</f>
        <v>NYX Professional</v>
      </c>
      <c r="P161" s="2" t="str">
        <f>VLOOKUP(Table1[[#This Row],[Store ID]],Stores!$A$1:$F$51,4,0)</f>
        <v>OurTown</v>
      </c>
      <c r="Q161" s="23">
        <f>INDEX(Period!$B$2:$B$37,MATCH(Table1[[#This Row],[Period ID]],Period!$C$2:$C$37,0))</f>
        <v>43800</v>
      </c>
      <c r="R161" s="2" t="str">
        <f>VLOOKUP(Table1[[#This Row],[City ID]],Region!$A$1:$E$26,2,0)</f>
        <v>Thiruvananthapuram</v>
      </c>
      <c r="S161" s="2" t="str">
        <f>VLOOKUP(Table1[[#This Row],[City ID]],Region!$A$1:$E$26,3,0)</f>
        <v>Kerala</v>
      </c>
      <c r="T161" s="10" t="str">
        <f>VLOOKUP(Table1[[#This Row],[City ID]],Region!$A$1:$E$26,4,0)</f>
        <v>Southern</v>
      </c>
      <c r="U161" s="38">
        <f>MAX(Table1[[#This Row],[Actual Sales]],0)</f>
        <v>0</v>
      </c>
      <c r="V161" s="14">
        <f>MAX(Table1[[#This Row],[Actual Visits]],0)</f>
        <v>0</v>
      </c>
      <c r="W161" s="2" t="str">
        <f>VLOOKUP(Table1[[#This Row],[Period ID]],Period!$C$1:$E$37,2,0)</f>
        <v>Winter</v>
      </c>
      <c r="X161" s="2" t="str">
        <f>VLOOKUP(Table1[[#This Row],[Period ID]],Period!$C$1:$E$37,3,0)</f>
        <v>Pre Covid-19</v>
      </c>
    </row>
    <row r="162" spans="1:24" x14ac:dyDescent="0.3">
      <c r="A162" s="2">
        <v>161</v>
      </c>
      <c r="B162" s="2" t="s">
        <v>80</v>
      </c>
      <c r="C162" s="2" t="s">
        <v>97</v>
      </c>
      <c r="D162" s="2" t="s">
        <v>181</v>
      </c>
      <c r="E162" s="2" t="s">
        <v>109</v>
      </c>
      <c r="F162" s="11" t="s">
        <v>198</v>
      </c>
      <c r="G162" s="2" t="s">
        <v>445</v>
      </c>
      <c r="H162" s="12">
        <v>110</v>
      </c>
      <c r="I162" s="12">
        <v>217.0391825286132</v>
      </c>
      <c r="J162" s="14">
        <v>7.0769230769230766</v>
      </c>
      <c r="K162" s="14">
        <v>9.8114025175036854</v>
      </c>
      <c r="L162" s="2">
        <v>0.44155672211805419</v>
      </c>
      <c r="M162" s="2">
        <v>0.52684590376397811</v>
      </c>
      <c r="N162" s="2" t="str">
        <f>VLOOKUP(Table1[[#This Row],[Salesman ID]],Salesman!$A$1:$D$21,4,0)</f>
        <v>Shweta Kalla </v>
      </c>
      <c r="O162" s="2" t="str">
        <f>VLOOKUP(Table1[[#This Row],[SKU Code]],SKU!$A$1:$C$22,3,0)</f>
        <v>Garnier</v>
      </c>
      <c r="P162" s="2" t="str">
        <f>VLOOKUP(Table1[[#This Row],[Store ID]],Stores!$A$1:$F$51,4,0)</f>
        <v>BlueFire</v>
      </c>
      <c r="Q162" s="23">
        <f>INDEX(Period!$B$2:$B$37,MATCH(Table1[[#This Row],[Period ID]],Period!$C$2:$C$37,0))</f>
        <v>43282</v>
      </c>
      <c r="R162" s="2" t="str">
        <f>VLOOKUP(Table1[[#This Row],[City ID]],Region!$A$1:$E$26,2,0)</f>
        <v>Aizawl</v>
      </c>
      <c r="S162" s="2" t="str">
        <f>VLOOKUP(Table1[[#This Row],[City ID]],Region!$A$1:$E$26,3,0)</f>
        <v>Mizoram</v>
      </c>
      <c r="T162" s="10" t="str">
        <f>VLOOKUP(Table1[[#This Row],[City ID]],Region!$A$1:$E$26,4,0)</f>
        <v>Northern</v>
      </c>
      <c r="U162" s="38">
        <f>MAX(Table1[[#This Row],[Actual Sales]],0)</f>
        <v>110</v>
      </c>
      <c r="V162" s="14">
        <f>MAX(Table1[[#This Row],[Actual Visits]],0)</f>
        <v>7.0769230769230766</v>
      </c>
      <c r="W162" s="2" t="str">
        <f>VLOOKUP(Table1[[#This Row],[Period ID]],Period!$C$1:$E$37,2,0)</f>
        <v>Summer</v>
      </c>
      <c r="X162" s="2" t="str">
        <f>VLOOKUP(Table1[[#This Row],[Period ID]],Period!$C$1:$E$37,3,0)</f>
        <v>Pre Covid-19</v>
      </c>
    </row>
    <row r="163" spans="1:24" x14ac:dyDescent="0.3">
      <c r="A163" s="2">
        <v>162</v>
      </c>
      <c r="B163" s="2" t="s">
        <v>72</v>
      </c>
      <c r="C163" s="2" t="s">
        <v>90</v>
      </c>
      <c r="D163" s="2" t="s">
        <v>260</v>
      </c>
      <c r="E163" s="2" t="s">
        <v>135</v>
      </c>
      <c r="F163" s="11" t="s">
        <v>198</v>
      </c>
      <c r="G163" s="2" t="s">
        <v>446</v>
      </c>
      <c r="H163" s="12">
        <v>39</v>
      </c>
      <c r="I163" s="12">
        <v>66.505191619493544</v>
      </c>
      <c r="J163" s="14">
        <v>1.95</v>
      </c>
      <c r="K163" s="14">
        <v>2.1646816451146633</v>
      </c>
      <c r="L163" s="2">
        <v>0.83101121671169043</v>
      </c>
      <c r="M163" s="2">
        <v>0.85339209376660918</v>
      </c>
      <c r="N163" s="2" t="str">
        <f>VLOOKUP(Table1[[#This Row],[Salesman ID]],Salesman!$A$1:$D$21,4,0)</f>
        <v>Somnath Chanda</v>
      </c>
      <c r="O163" s="2" t="str">
        <f>VLOOKUP(Table1[[#This Row],[SKU Code]],SKU!$A$1:$C$22,3,0)</f>
        <v>Garnier</v>
      </c>
      <c r="P163" s="2" t="str">
        <f>VLOOKUP(Table1[[#This Row],[Store ID]],Stores!$A$1:$F$51,4,0)</f>
        <v>Nexus</v>
      </c>
      <c r="Q163" s="23">
        <f>INDEX(Period!$B$2:$B$37,MATCH(Table1[[#This Row],[Period ID]],Period!$C$2:$C$37,0))</f>
        <v>43282</v>
      </c>
      <c r="R163" s="2" t="str">
        <f>VLOOKUP(Table1[[#This Row],[City ID]],Region!$A$1:$E$26,2,0)</f>
        <v>Ranchi</v>
      </c>
      <c r="S163" s="2" t="str">
        <f>VLOOKUP(Table1[[#This Row],[City ID]],Region!$A$1:$E$26,3,0)</f>
        <v>Jharkhand</v>
      </c>
      <c r="T163" s="10" t="str">
        <f>VLOOKUP(Table1[[#This Row],[City ID]],Region!$A$1:$E$26,4,0)</f>
        <v>Eastern</v>
      </c>
      <c r="U163" s="38">
        <f>MAX(Table1[[#This Row],[Actual Sales]],0)</f>
        <v>39</v>
      </c>
      <c r="V163" s="14">
        <f>MAX(Table1[[#This Row],[Actual Visits]],0)</f>
        <v>1.95</v>
      </c>
      <c r="W163" s="2" t="str">
        <f>VLOOKUP(Table1[[#This Row],[Period ID]],Period!$C$1:$E$37,2,0)</f>
        <v>Summer</v>
      </c>
      <c r="X163" s="2" t="str">
        <f>VLOOKUP(Table1[[#This Row],[Period ID]],Period!$C$1:$E$37,3,0)</f>
        <v>Pre Covid-19</v>
      </c>
    </row>
    <row r="164" spans="1:24" x14ac:dyDescent="0.3">
      <c r="A164" s="2">
        <v>163</v>
      </c>
      <c r="B164" s="2" t="s">
        <v>68</v>
      </c>
      <c r="C164" s="2" t="s">
        <v>98</v>
      </c>
      <c r="D164" s="2" t="s">
        <v>260</v>
      </c>
      <c r="E164" s="2" t="s">
        <v>126</v>
      </c>
      <c r="F164" s="11" t="s">
        <v>197</v>
      </c>
      <c r="G164" s="2" t="s">
        <v>447</v>
      </c>
      <c r="H164" s="12">
        <v>60</v>
      </c>
      <c r="I164" s="12">
        <v>67.664555415172799</v>
      </c>
      <c r="J164" s="14">
        <v>6.5789473684210522</v>
      </c>
      <c r="K164" s="14">
        <v>12.157310756365964</v>
      </c>
      <c r="L164" s="2">
        <v>0.72847174623558397</v>
      </c>
      <c r="M164" s="2">
        <v>0.37411118139503818</v>
      </c>
      <c r="N164" s="2" t="str">
        <f>VLOOKUP(Table1[[#This Row],[Salesman ID]],Salesman!$A$1:$D$21,4,0)</f>
        <v>Jessica Singhal </v>
      </c>
      <c r="O164" s="2" t="str">
        <f>VLOOKUP(Table1[[#This Row],[SKU Code]],SKU!$A$1:$C$22,3,0)</f>
        <v>Garnier</v>
      </c>
      <c r="P164" s="2" t="str">
        <f>VLOOKUP(Table1[[#This Row],[Store ID]],Stores!$A$1:$F$51,4,0)</f>
        <v>Fireside</v>
      </c>
      <c r="Q164" s="23">
        <f>INDEX(Period!$B$2:$B$37,MATCH(Table1[[#This Row],[Period ID]],Period!$C$2:$C$37,0))</f>
        <v>43252</v>
      </c>
      <c r="R164" s="2" t="str">
        <f>VLOOKUP(Table1[[#This Row],[City ID]],Region!$A$1:$E$26,2,0)</f>
        <v>Kohima</v>
      </c>
      <c r="S164" s="2" t="str">
        <f>VLOOKUP(Table1[[#This Row],[City ID]],Region!$A$1:$E$26,3,0)</f>
        <v>Nagaland</v>
      </c>
      <c r="T164" s="10" t="str">
        <f>VLOOKUP(Table1[[#This Row],[City ID]],Region!$A$1:$E$26,4,0)</f>
        <v>Northern</v>
      </c>
      <c r="U164" s="38">
        <f>MAX(Table1[[#This Row],[Actual Sales]],0)</f>
        <v>60</v>
      </c>
      <c r="V164" s="14">
        <f>MAX(Table1[[#This Row],[Actual Visits]],0)</f>
        <v>6.5789473684210522</v>
      </c>
      <c r="W164" s="2" t="str">
        <f>VLOOKUP(Table1[[#This Row],[Period ID]],Period!$C$1:$E$37,2,0)</f>
        <v>Summer</v>
      </c>
      <c r="X164" s="2" t="str">
        <f>VLOOKUP(Table1[[#This Row],[Period ID]],Period!$C$1:$E$37,3,0)</f>
        <v>Pre Covid-19</v>
      </c>
    </row>
    <row r="165" spans="1:24" x14ac:dyDescent="0.3">
      <c r="A165" s="2">
        <v>164</v>
      </c>
      <c r="B165" s="2" t="s">
        <v>77</v>
      </c>
      <c r="C165" s="2" t="s">
        <v>94</v>
      </c>
      <c r="D165" s="2" t="s">
        <v>187</v>
      </c>
      <c r="E165" s="2" t="s">
        <v>127</v>
      </c>
      <c r="F165" s="11" t="s">
        <v>205</v>
      </c>
      <c r="G165" s="2" t="s">
        <v>448</v>
      </c>
      <c r="H165" s="12">
        <v>153</v>
      </c>
      <c r="I165" s="12">
        <v>211.53438647060096</v>
      </c>
      <c r="J165" s="14">
        <v>9.2631578947368425</v>
      </c>
      <c r="K165" s="14">
        <v>10.152145150020026</v>
      </c>
      <c r="L165" s="2">
        <v>0.26352856152255666</v>
      </c>
      <c r="M165" s="2">
        <v>0.12223579058190959</v>
      </c>
      <c r="N165" s="2" t="str">
        <f>VLOOKUP(Table1[[#This Row],[Salesman ID]],Salesman!$A$1:$D$21,4,0)</f>
        <v>Vijay Dev</v>
      </c>
      <c r="O165" s="2" t="str">
        <f>VLOOKUP(Table1[[#This Row],[SKU Code]],SKU!$A$1:$C$22,3,0)</f>
        <v>Maybelline</v>
      </c>
      <c r="P165" s="2" t="str">
        <f>VLOOKUP(Table1[[#This Row],[Store ID]],Stores!$A$1:$F$51,4,0)</f>
        <v>OurTown</v>
      </c>
      <c r="Q165" s="23">
        <f>INDEX(Period!$B$2:$B$37,MATCH(Table1[[#This Row],[Period ID]],Period!$C$2:$C$37,0))</f>
        <v>43497</v>
      </c>
      <c r="R165" s="2" t="str">
        <f>VLOOKUP(Table1[[#This Row],[City ID]],Region!$A$1:$E$26,2,0)</f>
        <v>Mumbai</v>
      </c>
      <c r="S165" s="2" t="str">
        <f>VLOOKUP(Table1[[#This Row],[City ID]],Region!$A$1:$E$26,3,0)</f>
        <v>Maharashtra</v>
      </c>
      <c r="T165" s="10" t="str">
        <f>VLOOKUP(Table1[[#This Row],[City ID]],Region!$A$1:$E$26,4,0)</f>
        <v>Western</v>
      </c>
      <c r="U165" s="38">
        <f>MAX(Table1[[#This Row],[Actual Sales]],0)</f>
        <v>153</v>
      </c>
      <c r="V165" s="14">
        <f>MAX(Table1[[#This Row],[Actual Visits]],0)</f>
        <v>9.2631578947368425</v>
      </c>
      <c r="W165" s="2" t="str">
        <f>VLOOKUP(Table1[[#This Row],[Period ID]],Period!$C$1:$E$37,2,0)</f>
        <v>Winter</v>
      </c>
      <c r="X165" s="2" t="str">
        <f>VLOOKUP(Table1[[#This Row],[Period ID]],Period!$C$1:$E$37,3,0)</f>
        <v>Pre Covid-19</v>
      </c>
    </row>
    <row r="166" spans="1:24" x14ac:dyDescent="0.3">
      <c r="A166" s="2">
        <v>165</v>
      </c>
      <c r="B166" s="2" t="s">
        <v>75</v>
      </c>
      <c r="C166" s="2" t="s">
        <v>100</v>
      </c>
      <c r="D166" s="2" t="s">
        <v>181</v>
      </c>
      <c r="E166" s="2" t="s">
        <v>136</v>
      </c>
      <c r="F166" s="11" t="s">
        <v>204</v>
      </c>
      <c r="G166" s="2" t="s">
        <v>449</v>
      </c>
      <c r="H166" s="12">
        <v>87</v>
      </c>
      <c r="I166" s="12">
        <v>92.355622633713793</v>
      </c>
      <c r="J166" s="14">
        <v>0.2</v>
      </c>
      <c r="K166" s="14">
        <v>0.35013427740085301</v>
      </c>
      <c r="L166" s="2">
        <v>0.57381509397570807</v>
      </c>
      <c r="M166" s="2">
        <v>0.99424882999596076</v>
      </c>
      <c r="N166" s="2" t="str">
        <f>VLOOKUP(Table1[[#This Row],[Salesman ID]],Salesman!$A$1:$D$21,4,0)</f>
        <v>Deepa Mangal </v>
      </c>
      <c r="O166" s="2" t="str">
        <f>VLOOKUP(Table1[[#This Row],[SKU Code]],SKU!$A$1:$C$22,3,0)</f>
        <v>Garnier</v>
      </c>
      <c r="P166" s="2" t="str">
        <f>VLOOKUP(Table1[[#This Row],[Store ID]],Stores!$A$1:$F$51,4,0)</f>
        <v>AllStar</v>
      </c>
      <c r="Q166" s="23">
        <f>INDEX(Period!$B$2:$B$37,MATCH(Table1[[#This Row],[Period ID]],Period!$C$2:$C$37,0))</f>
        <v>43466</v>
      </c>
      <c r="R166" s="2" t="str">
        <f>VLOOKUP(Table1[[#This Row],[City ID]],Region!$A$1:$E$26,2,0)</f>
        <v>Chandigarh</v>
      </c>
      <c r="S166" s="2" t="str">
        <f>VLOOKUP(Table1[[#This Row],[City ID]],Region!$A$1:$E$26,3,0)</f>
        <v>Punjab</v>
      </c>
      <c r="T166" s="10" t="str">
        <f>VLOOKUP(Table1[[#This Row],[City ID]],Region!$A$1:$E$26,4,0)</f>
        <v>Northern</v>
      </c>
      <c r="U166" s="38">
        <f>MAX(Table1[[#This Row],[Actual Sales]],0)</f>
        <v>87</v>
      </c>
      <c r="V166" s="14">
        <f>MAX(Table1[[#This Row],[Actual Visits]],0)</f>
        <v>0.2</v>
      </c>
      <c r="W166" s="2" t="str">
        <f>VLOOKUP(Table1[[#This Row],[Period ID]],Period!$C$1:$E$37,2,0)</f>
        <v>Winter</v>
      </c>
      <c r="X166" s="2" t="str">
        <f>VLOOKUP(Table1[[#This Row],[Period ID]],Period!$C$1:$E$37,3,0)</f>
        <v>Pre Covid-19</v>
      </c>
    </row>
    <row r="167" spans="1:24" x14ac:dyDescent="0.3">
      <c r="A167" s="2">
        <v>166</v>
      </c>
      <c r="B167" s="2" t="s">
        <v>71</v>
      </c>
      <c r="C167" s="2" t="s">
        <v>98</v>
      </c>
      <c r="D167" s="2" t="s">
        <v>260</v>
      </c>
      <c r="E167" s="2" t="s">
        <v>106</v>
      </c>
      <c r="F167" s="11" t="s">
        <v>208</v>
      </c>
      <c r="G167" s="2" t="s">
        <v>450</v>
      </c>
      <c r="H167" s="12">
        <v>99</v>
      </c>
      <c r="I167" s="12">
        <v>116.43886420383863</v>
      </c>
      <c r="J167" s="14">
        <v>9</v>
      </c>
      <c r="K167" s="14">
        <v>10.053477586070779</v>
      </c>
      <c r="L167" s="2">
        <v>0.50254344043659072</v>
      </c>
      <c r="M167" s="2">
        <v>0.35151175008846447</v>
      </c>
      <c r="N167" s="2" t="str">
        <f>VLOOKUP(Table1[[#This Row],[Salesman ID]],Salesman!$A$1:$D$21,4,0)</f>
        <v>Nalini Majumdar </v>
      </c>
      <c r="O167" s="2" t="str">
        <f>VLOOKUP(Table1[[#This Row],[SKU Code]],SKU!$A$1:$C$22,3,0)</f>
        <v>Garnier</v>
      </c>
      <c r="P167" s="2" t="str">
        <f>VLOOKUP(Table1[[#This Row],[Store ID]],Stores!$A$1:$F$51,4,0)</f>
        <v>OurTown</v>
      </c>
      <c r="Q167" s="23">
        <f>INDEX(Period!$B$2:$B$37,MATCH(Table1[[#This Row],[Period ID]],Period!$C$2:$C$37,0))</f>
        <v>43586</v>
      </c>
      <c r="R167" s="2" t="str">
        <f>VLOOKUP(Table1[[#This Row],[City ID]],Region!$A$1:$E$26,2,0)</f>
        <v>Kohima</v>
      </c>
      <c r="S167" s="2" t="str">
        <f>VLOOKUP(Table1[[#This Row],[City ID]],Region!$A$1:$E$26,3,0)</f>
        <v>Nagaland</v>
      </c>
      <c r="T167" s="10" t="str">
        <f>VLOOKUP(Table1[[#This Row],[City ID]],Region!$A$1:$E$26,4,0)</f>
        <v>Northern</v>
      </c>
      <c r="U167" s="38">
        <f>MAX(Table1[[#This Row],[Actual Sales]],0)</f>
        <v>99</v>
      </c>
      <c r="V167" s="14">
        <f>MAX(Table1[[#This Row],[Actual Visits]],0)</f>
        <v>9</v>
      </c>
      <c r="W167" s="2" t="str">
        <f>VLOOKUP(Table1[[#This Row],[Period ID]],Period!$C$1:$E$37,2,0)</f>
        <v>Spring</v>
      </c>
      <c r="X167" s="2" t="str">
        <f>VLOOKUP(Table1[[#This Row],[Period ID]],Period!$C$1:$E$37,3,0)</f>
        <v>Pre Covid-19</v>
      </c>
    </row>
    <row r="168" spans="1:24" x14ac:dyDescent="0.3">
      <c r="A168" s="2">
        <v>167</v>
      </c>
      <c r="B168" s="2" t="s">
        <v>68</v>
      </c>
      <c r="C168" s="2" t="s">
        <v>97</v>
      </c>
      <c r="D168" s="2" t="s">
        <v>187</v>
      </c>
      <c r="E168" s="2" t="s">
        <v>141</v>
      </c>
      <c r="F168" s="11" t="s">
        <v>221</v>
      </c>
      <c r="G168" s="2" t="s">
        <v>451</v>
      </c>
      <c r="H168" s="12">
        <v>96</v>
      </c>
      <c r="I168" s="12">
        <v>136.3176807567188</v>
      </c>
      <c r="J168" s="14">
        <v>4.333333333333333</v>
      </c>
      <c r="K168" s="14">
        <v>5.6052427896092247</v>
      </c>
      <c r="L168" s="2">
        <v>0.52269746914460546</v>
      </c>
      <c r="M168" s="2">
        <v>0.78607538392968601</v>
      </c>
      <c r="N168" s="2" t="str">
        <f>VLOOKUP(Table1[[#This Row],[Salesman ID]],Salesman!$A$1:$D$21,4,0)</f>
        <v>Jessica Singhal </v>
      </c>
      <c r="O168" s="2" t="str">
        <f>VLOOKUP(Table1[[#This Row],[SKU Code]],SKU!$A$1:$C$22,3,0)</f>
        <v>Maybelline</v>
      </c>
      <c r="P168" s="2" t="str">
        <f>VLOOKUP(Table1[[#This Row],[Store ID]],Stores!$A$1:$F$51,4,0)</f>
        <v>OurTown</v>
      </c>
      <c r="Q168" s="23">
        <f>INDEX(Period!$B$2:$B$37,MATCH(Table1[[#This Row],[Period ID]],Period!$C$2:$C$37,0))</f>
        <v>43983</v>
      </c>
      <c r="R168" s="2" t="str">
        <f>VLOOKUP(Table1[[#This Row],[City ID]],Region!$A$1:$E$26,2,0)</f>
        <v>Aizawl</v>
      </c>
      <c r="S168" s="2" t="str">
        <f>VLOOKUP(Table1[[#This Row],[City ID]],Region!$A$1:$E$26,3,0)</f>
        <v>Mizoram</v>
      </c>
      <c r="T168" s="10" t="str">
        <f>VLOOKUP(Table1[[#This Row],[City ID]],Region!$A$1:$E$26,4,0)</f>
        <v>Northern</v>
      </c>
      <c r="U168" s="38">
        <f>MAX(Table1[[#This Row],[Actual Sales]],0)</f>
        <v>96</v>
      </c>
      <c r="V168" s="14">
        <f>MAX(Table1[[#This Row],[Actual Visits]],0)</f>
        <v>4.333333333333333</v>
      </c>
      <c r="W168" s="2" t="str">
        <f>VLOOKUP(Table1[[#This Row],[Period ID]],Period!$C$1:$E$37,2,0)</f>
        <v>Summer</v>
      </c>
      <c r="X168" s="2" t="str">
        <f>VLOOKUP(Table1[[#This Row],[Period ID]],Period!$C$1:$E$37,3,0)</f>
        <v>Post Covid-19</v>
      </c>
    </row>
    <row r="169" spans="1:24" x14ac:dyDescent="0.3">
      <c r="A169" s="2">
        <v>168</v>
      </c>
      <c r="B169" s="2" t="s">
        <v>76</v>
      </c>
      <c r="C169" s="2" t="s">
        <v>101</v>
      </c>
      <c r="D169" s="2" t="s">
        <v>260</v>
      </c>
      <c r="E169" s="2" t="s">
        <v>122</v>
      </c>
      <c r="F169" s="11" t="s">
        <v>200</v>
      </c>
      <c r="G169" s="2" t="s">
        <v>452</v>
      </c>
      <c r="H169" s="12">
        <v>33</v>
      </c>
      <c r="I169" s="12">
        <v>62.096825650485663</v>
      </c>
      <c r="J169" s="14">
        <v>5.7</v>
      </c>
      <c r="K169" s="14">
        <v>8.4003898424442571</v>
      </c>
      <c r="L169" s="2">
        <v>0.86567030021707492</v>
      </c>
      <c r="M169" s="2">
        <v>0.76874392520296653</v>
      </c>
      <c r="N169" s="2" t="str">
        <f>VLOOKUP(Table1[[#This Row],[Salesman ID]],Salesman!$A$1:$D$21,4,0)</f>
        <v>Naresh Ganguly</v>
      </c>
      <c r="O169" s="2" t="str">
        <f>VLOOKUP(Table1[[#This Row],[SKU Code]],SKU!$A$1:$C$22,3,0)</f>
        <v>Garnier</v>
      </c>
      <c r="P169" s="2" t="str">
        <f>VLOOKUP(Table1[[#This Row],[Store ID]],Stores!$A$1:$F$51,4,0)</f>
        <v>AllStar</v>
      </c>
      <c r="Q169" s="23">
        <f>INDEX(Period!$B$2:$B$37,MATCH(Table1[[#This Row],[Period ID]],Period!$C$2:$C$37,0))</f>
        <v>43344</v>
      </c>
      <c r="R169" s="2" t="str">
        <f>VLOOKUP(Table1[[#This Row],[City ID]],Region!$A$1:$E$26,2,0)</f>
        <v>Jaipur</v>
      </c>
      <c r="S169" s="2" t="str">
        <f>VLOOKUP(Table1[[#This Row],[City ID]],Region!$A$1:$E$26,3,0)</f>
        <v>Rajasthan</v>
      </c>
      <c r="T169" s="10" t="str">
        <f>VLOOKUP(Table1[[#This Row],[City ID]],Region!$A$1:$E$26,4,0)</f>
        <v>Northern</v>
      </c>
      <c r="U169" s="38">
        <f>MAX(Table1[[#This Row],[Actual Sales]],0)</f>
        <v>33</v>
      </c>
      <c r="V169" s="14">
        <f>MAX(Table1[[#This Row],[Actual Visits]],0)</f>
        <v>5.7</v>
      </c>
      <c r="W169" s="2" t="str">
        <f>VLOOKUP(Table1[[#This Row],[Period ID]],Period!$C$1:$E$37,2,0)</f>
        <v>Fall</v>
      </c>
      <c r="X169" s="2" t="str">
        <f>VLOOKUP(Table1[[#This Row],[Period ID]],Period!$C$1:$E$37,3,0)</f>
        <v>Pre Covid-19</v>
      </c>
    </row>
    <row r="170" spans="1:24" x14ac:dyDescent="0.3">
      <c r="A170" s="2">
        <v>169</v>
      </c>
      <c r="B170" s="2" t="s">
        <v>251</v>
      </c>
      <c r="C170" s="2" t="s">
        <v>94</v>
      </c>
      <c r="D170" s="2" t="s">
        <v>185</v>
      </c>
      <c r="E170" s="2" t="s">
        <v>112</v>
      </c>
      <c r="F170" s="11" t="s">
        <v>196</v>
      </c>
      <c r="G170" s="2" t="s">
        <v>453</v>
      </c>
      <c r="H170" s="12">
        <v>70</v>
      </c>
      <c r="I170" s="12">
        <v>111.35440936682269</v>
      </c>
      <c r="J170" s="14">
        <v>0.27777777777777779</v>
      </c>
      <c r="K170" s="14">
        <v>0.4370782610684123</v>
      </c>
      <c r="L170" s="2">
        <v>0.65256774816557783</v>
      </c>
      <c r="M170" s="2">
        <v>0.98462253003701972</v>
      </c>
      <c r="N170" s="2" t="str">
        <f>VLOOKUP(Table1[[#This Row],[Salesman ID]],Salesman!$A$1:$D$21,4,0)</f>
        <v>Jawahar Sawant</v>
      </c>
      <c r="O170" s="2" t="str">
        <f>VLOOKUP(Table1[[#This Row],[SKU Code]],SKU!$A$1:$C$22,3,0)</f>
        <v>Maybelline</v>
      </c>
      <c r="P170" s="2" t="str">
        <f>VLOOKUP(Table1[[#This Row],[Store ID]],Stores!$A$1:$F$51,4,0)</f>
        <v>Fireside</v>
      </c>
      <c r="Q170" s="23">
        <f>INDEX(Period!$B$2:$B$37,MATCH(Table1[[#This Row],[Period ID]],Period!$C$2:$C$37,0))</f>
        <v>43221</v>
      </c>
      <c r="R170" s="2" t="str">
        <f>VLOOKUP(Table1[[#This Row],[City ID]],Region!$A$1:$E$26,2,0)</f>
        <v>Mumbai</v>
      </c>
      <c r="S170" s="2" t="str">
        <f>VLOOKUP(Table1[[#This Row],[City ID]],Region!$A$1:$E$26,3,0)</f>
        <v>Maharashtra</v>
      </c>
      <c r="T170" s="10" t="str">
        <f>VLOOKUP(Table1[[#This Row],[City ID]],Region!$A$1:$E$26,4,0)</f>
        <v>Western</v>
      </c>
      <c r="U170" s="38">
        <f>MAX(Table1[[#This Row],[Actual Sales]],0)</f>
        <v>70</v>
      </c>
      <c r="V170" s="14">
        <f>MAX(Table1[[#This Row],[Actual Visits]],0)</f>
        <v>0.27777777777777779</v>
      </c>
      <c r="W170" s="2" t="str">
        <f>VLOOKUP(Table1[[#This Row],[Period ID]],Period!$C$1:$E$37,2,0)</f>
        <v>Spring</v>
      </c>
      <c r="X170" s="2" t="str">
        <f>VLOOKUP(Table1[[#This Row],[Period ID]],Period!$C$1:$E$37,3,0)</f>
        <v>Pre Covid-19</v>
      </c>
    </row>
    <row r="171" spans="1:24" x14ac:dyDescent="0.3">
      <c r="A171" s="2">
        <v>170</v>
      </c>
      <c r="B171" s="2" t="s">
        <v>76</v>
      </c>
      <c r="C171" s="2" t="s">
        <v>81</v>
      </c>
      <c r="D171" s="2" t="s">
        <v>256</v>
      </c>
      <c r="E171" s="2" t="s">
        <v>129</v>
      </c>
      <c r="F171" s="11" t="s">
        <v>218</v>
      </c>
      <c r="G171" s="2" t="s">
        <v>454</v>
      </c>
      <c r="H171" s="12">
        <v>-28</v>
      </c>
      <c r="I171" s="12">
        <v>45.817607476768302</v>
      </c>
      <c r="J171" s="14">
        <v>-8.1</v>
      </c>
      <c r="K171" s="14">
        <v>9.9491631586925884</v>
      </c>
      <c r="L171" s="2">
        <v>0.88718384918912852</v>
      </c>
      <c r="M171" s="2">
        <v>0.59930755241653721</v>
      </c>
      <c r="N171" s="2" t="str">
        <f>VLOOKUP(Table1[[#This Row],[Salesman ID]],Salesman!$A$1:$D$21,4,0)</f>
        <v>Naresh Ganguly</v>
      </c>
      <c r="O171" s="2" t="str">
        <f>VLOOKUP(Table1[[#This Row],[SKU Code]],SKU!$A$1:$C$22,3,0)</f>
        <v>NYX Professional</v>
      </c>
      <c r="P171" s="2" t="str">
        <f>VLOOKUP(Table1[[#This Row],[Store ID]],Stores!$A$1:$F$51,4,0)</f>
        <v>AllStar</v>
      </c>
      <c r="Q171" s="23">
        <f>INDEX(Period!$B$2:$B$37,MATCH(Table1[[#This Row],[Period ID]],Period!$C$2:$C$37,0))</f>
        <v>43891</v>
      </c>
      <c r="R171" s="2" t="str">
        <f>VLOOKUP(Table1[[#This Row],[City ID]],Region!$A$1:$E$26,2,0)</f>
        <v>Amaravati</v>
      </c>
      <c r="S171" s="2" t="str">
        <f>VLOOKUP(Table1[[#This Row],[City ID]],Region!$A$1:$E$26,3,0)</f>
        <v>Andhra Pradesh</v>
      </c>
      <c r="T171" s="10" t="str">
        <f>VLOOKUP(Table1[[#This Row],[City ID]],Region!$A$1:$E$26,4,0)</f>
        <v>Southern</v>
      </c>
      <c r="U171" s="38">
        <f>MAX(Table1[[#This Row],[Actual Sales]],0)</f>
        <v>0</v>
      </c>
      <c r="V171" s="14">
        <f>MAX(Table1[[#This Row],[Actual Visits]],0)</f>
        <v>0</v>
      </c>
      <c r="W171" s="2" t="str">
        <f>VLOOKUP(Table1[[#This Row],[Period ID]],Period!$C$1:$E$37,2,0)</f>
        <v>Spring</v>
      </c>
      <c r="X171" s="2" t="str">
        <f>VLOOKUP(Table1[[#This Row],[Period ID]],Period!$C$1:$E$37,3,0)</f>
        <v>Post Covid-19</v>
      </c>
    </row>
    <row r="172" spans="1:24" x14ac:dyDescent="0.3">
      <c r="A172" s="2">
        <v>171</v>
      </c>
      <c r="B172" s="2" t="s">
        <v>80</v>
      </c>
      <c r="C172" s="2" t="s">
        <v>103</v>
      </c>
      <c r="D172" s="2" t="s">
        <v>258</v>
      </c>
      <c r="E172" s="2" t="s">
        <v>126</v>
      </c>
      <c r="F172" s="11" t="s">
        <v>194</v>
      </c>
      <c r="G172" s="2" t="s">
        <v>455</v>
      </c>
      <c r="H172" s="12">
        <v>68</v>
      </c>
      <c r="I172" s="12">
        <v>119.40973946686037</v>
      </c>
      <c r="J172" s="14">
        <v>3.8947368421052633</v>
      </c>
      <c r="K172" s="14">
        <v>5.5773121462703106</v>
      </c>
      <c r="L172" s="2">
        <v>0.66713565987825407</v>
      </c>
      <c r="M172" s="2">
        <v>0.6329244294266041</v>
      </c>
      <c r="N172" s="2" t="str">
        <f>VLOOKUP(Table1[[#This Row],[Salesman ID]],Salesman!$A$1:$D$21,4,0)</f>
        <v>Shweta Kalla </v>
      </c>
      <c r="O172" s="2" t="str">
        <f>VLOOKUP(Table1[[#This Row],[SKU Code]],SKU!$A$1:$C$22,3,0)</f>
        <v>Garnier</v>
      </c>
      <c r="P172" s="2" t="str">
        <f>VLOOKUP(Table1[[#This Row],[Store ID]],Stores!$A$1:$F$51,4,0)</f>
        <v>Fireside</v>
      </c>
      <c r="Q172" s="23">
        <f>INDEX(Period!$B$2:$B$37,MATCH(Table1[[#This Row],[Period ID]],Period!$C$2:$C$37,0))</f>
        <v>43160</v>
      </c>
      <c r="R172" s="2" t="str">
        <f>VLOOKUP(Table1[[#This Row],[City ID]],Region!$A$1:$E$26,2,0)</f>
        <v>Chennai</v>
      </c>
      <c r="S172" s="2" t="str">
        <f>VLOOKUP(Table1[[#This Row],[City ID]],Region!$A$1:$E$26,3,0)</f>
        <v>Tamil Nadu</v>
      </c>
      <c r="T172" s="10" t="str">
        <f>VLOOKUP(Table1[[#This Row],[City ID]],Region!$A$1:$E$26,4,0)</f>
        <v>Southern</v>
      </c>
      <c r="U172" s="38">
        <f>MAX(Table1[[#This Row],[Actual Sales]],0)</f>
        <v>68</v>
      </c>
      <c r="V172" s="14">
        <f>MAX(Table1[[#This Row],[Actual Visits]],0)</f>
        <v>3.8947368421052633</v>
      </c>
      <c r="W172" s="2" t="str">
        <f>VLOOKUP(Table1[[#This Row],[Period ID]],Period!$C$1:$E$37,2,0)</f>
        <v>Spring</v>
      </c>
      <c r="X172" s="2" t="str">
        <f>VLOOKUP(Table1[[#This Row],[Period ID]],Period!$C$1:$E$37,3,0)</f>
        <v>Pre Covid-19</v>
      </c>
    </row>
    <row r="173" spans="1:24" x14ac:dyDescent="0.3">
      <c r="A173" s="2">
        <v>172</v>
      </c>
      <c r="B173" s="2" t="s">
        <v>69</v>
      </c>
      <c r="C173" s="2" t="s">
        <v>98</v>
      </c>
      <c r="D173" s="2" t="s">
        <v>185</v>
      </c>
      <c r="E173" s="2" t="s">
        <v>129</v>
      </c>
      <c r="F173" s="11" t="s">
        <v>199</v>
      </c>
      <c r="G173" s="2" t="s">
        <v>456</v>
      </c>
      <c r="H173" s="12">
        <v>171</v>
      </c>
      <c r="I173" s="12">
        <v>255.77749996719905</v>
      </c>
      <c r="J173" s="14">
        <v>2.75</v>
      </c>
      <c r="K173" s="14">
        <v>3.5863220693508282</v>
      </c>
      <c r="L173" s="2">
        <v>0.16609250468283709</v>
      </c>
      <c r="M173" s="2">
        <v>0.77313440845076309</v>
      </c>
      <c r="N173" s="2" t="str">
        <f>VLOOKUP(Table1[[#This Row],[Salesman ID]],Salesman!$A$1:$D$21,4,0)</f>
        <v>Samuel George</v>
      </c>
      <c r="O173" s="2" t="str">
        <f>VLOOKUP(Table1[[#This Row],[SKU Code]],SKU!$A$1:$C$22,3,0)</f>
        <v>Maybelline</v>
      </c>
      <c r="P173" s="2" t="str">
        <f>VLOOKUP(Table1[[#This Row],[Store ID]],Stores!$A$1:$F$51,4,0)</f>
        <v>AllStar</v>
      </c>
      <c r="Q173" s="23">
        <f>INDEX(Period!$B$2:$B$37,MATCH(Table1[[#This Row],[Period ID]],Period!$C$2:$C$37,0))</f>
        <v>43313</v>
      </c>
      <c r="R173" s="2" t="str">
        <f>VLOOKUP(Table1[[#This Row],[City ID]],Region!$A$1:$E$26,2,0)</f>
        <v>Kohima</v>
      </c>
      <c r="S173" s="2" t="str">
        <f>VLOOKUP(Table1[[#This Row],[City ID]],Region!$A$1:$E$26,3,0)</f>
        <v>Nagaland</v>
      </c>
      <c r="T173" s="10" t="str">
        <f>VLOOKUP(Table1[[#This Row],[City ID]],Region!$A$1:$E$26,4,0)</f>
        <v>Northern</v>
      </c>
      <c r="U173" s="38">
        <f>MAX(Table1[[#This Row],[Actual Sales]],0)</f>
        <v>171</v>
      </c>
      <c r="V173" s="14">
        <f>MAX(Table1[[#This Row],[Actual Visits]],0)</f>
        <v>2.75</v>
      </c>
      <c r="W173" s="2" t="str">
        <f>VLOOKUP(Table1[[#This Row],[Period ID]],Period!$C$1:$E$37,2,0)</f>
        <v>Summer</v>
      </c>
      <c r="X173" s="2" t="str">
        <f>VLOOKUP(Table1[[#This Row],[Period ID]],Period!$C$1:$E$37,3,0)</f>
        <v>Pre Covid-19</v>
      </c>
    </row>
    <row r="174" spans="1:24" x14ac:dyDescent="0.3">
      <c r="A174" s="2">
        <v>173</v>
      </c>
      <c r="B174" s="2" t="s">
        <v>74</v>
      </c>
      <c r="C174" s="2" t="s">
        <v>82</v>
      </c>
      <c r="D174" s="2" t="s">
        <v>180</v>
      </c>
      <c r="E174" s="2" t="s">
        <v>149</v>
      </c>
      <c r="F174" s="11" t="s">
        <v>205</v>
      </c>
      <c r="G174" s="2" t="s">
        <v>457</v>
      </c>
      <c r="H174" s="12">
        <v>8</v>
      </c>
      <c r="I174" s="12">
        <v>13.084303559222144</v>
      </c>
      <c r="J174" s="14">
        <v>2.1578947368421053</v>
      </c>
      <c r="K174" s="14">
        <v>3.818340470066</v>
      </c>
      <c r="L174" s="2">
        <v>0.95770752559621453</v>
      </c>
      <c r="M174" s="2">
        <v>0.85232686985989414</v>
      </c>
      <c r="N174" s="2" t="str">
        <f>VLOOKUP(Table1[[#This Row],[Salesman ID]],Salesman!$A$1:$D$21,4,0)</f>
        <v>Tejaswani Butala </v>
      </c>
      <c r="O174" s="2" t="str">
        <f>VLOOKUP(Table1[[#This Row],[SKU Code]],SKU!$A$1:$C$22,3,0)</f>
        <v>NYX Professional</v>
      </c>
      <c r="P174" s="2" t="str">
        <f>VLOOKUP(Table1[[#This Row],[Store ID]],Stores!$A$1:$F$51,4,0)</f>
        <v>Nexus</v>
      </c>
      <c r="Q174" s="23">
        <f>INDEX(Period!$B$2:$B$37,MATCH(Table1[[#This Row],[Period ID]],Period!$C$2:$C$37,0))</f>
        <v>43497</v>
      </c>
      <c r="R174" s="2" t="str">
        <f>VLOOKUP(Table1[[#This Row],[City ID]],Region!$A$1:$E$26,2,0)</f>
        <v>Itanagar</v>
      </c>
      <c r="S174" s="2" t="str">
        <f>VLOOKUP(Table1[[#This Row],[City ID]],Region!$A$1:$E$26,3,0)</f>
        <v>Arunachal Pradesh</v>
      </c>
      <c r="T174" s="10" t="str">
        <f>VLOOKUP(Table1[[#This Row],[City ID]],Region!$A$1:$E$26,4,0)</f>
        <v>Northern</v>
      </c>
      <c r="U174" s="38">
        <f>MAX(Table1[[#This Row],[Actual Sales]],0)</f>
        <v>8</v>
      </c>
      <c r="V174" s="14">
        <f>MAX(Table1[[#This Row],[Actual Visits]],0)</f>
        <v>2.1578947368421053</v>
      </c>
      <c r="W174" s="2" t="str">
        <f>VLOOKUP(Table1[[#This Row],[Period ID]],Period!$C$1:$E$37,2,0)</f>
        <v>Winter</v>
      </c>
      <c r="X174" s="2" t="str">
        <f>VLOOKUP(Table1[[#This Row],[Period ID]],Period!$C$1:$E$37,3,0)</f>
        <v>Pre Covid-19</v>
      </c>
    </row>
    <row r="175" spans="1:24" x14ac:dyDescent="0.3">
      <c r="A175" s="2">
        <v>174</v>
      </c>
      <c r="B175" s="2" t="s">
        <v>77</v>
      </c>
      <c r="C175" s="2" t="s">
        <v>95</v>
      </c>
      <c r="D175" s="2" t="s">
        <v>256</v>
      </c>
      <c r="E175" s="2" t="s">
        <v>134</v>
      </c>
      <c r="F175" s="11" t="s">
        <v>206</v>
      </c>
      <c r="G175" s="2" t="s">
        <v>458</v>
      </c>
      <c r="H175" s="12">
        <v>21</v>
      </c>
      <c r="I175" s="12">
        <v>21.952618696828704</v>
      </c>
      <c r="J175" s="14">
        <v>1.4</v>
      </c>
      <c r="K175" s="14">
        <v>2.5169783467136027</v>
      </c>
      <c r="L175" s="2">
        <v>0.92063794550533173</v>
      </c>
      <c r="M175" s="2">
        <v>0.90162364294881137</v>
      </c>
      <c r="N175" s="2" t="str">
        <f>VLOOKUP(Table1[[#This Row],[Salesman ID]],Salesman!$A$1:$D$21,4,0)</f>
        <v>Vijay Dev</v>
      </c>
      <c r="O175" s="2" t="str">
        <f>VLOOKUP(Table1[[#This Row],[SKU Code]],SKU!$A$1:$C$22,3,0)</f>
        <v>NYX Professional</v>
      </c>
      <c r="P175" s="2" t="str">
        <f>VLOOKUP(Table1[[#This Row],[Store ID]],Stores!$A$1:$F$51,4,0)</f>
        <v>OurTown</v>
      </c>
      <c r="Q175" s="23">
        <f>INDEX(Period!$B$2:$B$37,MATCH(Table1[[#This Row],[Period ID]],Period!$C$2:$C$37,0))</f>
        <v>43525</v>
      </c>
      <c r="R175" s="2" t="str">
        <f>VLOOKUP(Table1[[#This Row],[City ID]],Region!$A$1:$E$26,2,0)</f>
        <v>Imphal</v>
      </c>
      <c r="S175" s="2" t="str">
        <f>VLOOKUP(Table1[[#This Row],[City ID]],Region!$A$1:$E$26,3,0)</f>
        <v>Manipur</v>
      </c>
      <c r="T175" s="10" t="str">
        <f>VLOOKUP(Table1[[#This Row],[City ID]],Region!$A$1:$E$26,4,0)</f>
        <v>Northern</v>
      </c>
      <c r="U175" s="38">
        <f>MAX(Table1[[#This Row],[Actual Sales]],0)</f>
        <v>21</v>
      </c>
      <c r="V175" s="14">
        <f>MAX(Table1[[#This Row],[Actual Visits]],0)</f>
        <v>1.4</v>
      </c>
      <c r="W175" s="2" t="str">
        <f>VLOOKUP(Table1[[#This Row],[Period ID]],Period!$C$1:$E$37,2,0)</f>
        <v>Spring</v>
      </c>
      <c r="X175" s="2" t="str">
        <f>VLOOKUP(Table1[[#This Row],[Period ID]],Period!$C$1:$E$37,3,0)</f>
        <v>Pre Covid-19</v>
      </c>
    </row>
    <row r="176" spans="1:24" x14ac:dyDescent="0.3">
      <c r="A176" s="2">
        <v>175</v>
      </c>
      <c r="B176" s="2" t="s">
        <v>69</v>
      </c>
      <c r="C176" s="2" t="s">
        <v>104</v>
      </c>
      <c r="D176" s="2" t="s">
        <v>257</v>
      </c>
      <c r="E176" s="2" t="s">
        <v>140</v>
      </c>
      <c r="F176" s="11" t="s">
        <v>202</v>
      </c>
      <c r="G176" s="2" t="s">
        <v>459</v>
      </c>
      <c r="H176" s="12">
        <v>139</v>
      </c>
      <c r="I176" s="12">
        <v>222.64006449058834</v>
      </c>
      <c r="J176" s="14">
        <v>1.875</v>
      </c>
      <c r="K176" s="14">
        <v>2.8356384101779213</v>
      </c>
      <c r="L176" s="2">
        <v>0.32793596115966428</v>
      </c>
      <c r="M176" s="2">
        <v>0.89796058999111472</v>
      </c>
      <c r="N176" s="2" t="str">
        <f>VLOOKUP(Table1[[#This Row],[Salesman ID]],Salesman!$A$1:$D$21,4,0)</f>
        <v>Samuel George</v>
      </c>
      <c r="O176" s="2" t="str">
        <f>VLOOKUP(Table1[[#This Row],[SKU Code]],SKU!$A$1:$C$22,3,0)</f>
        <v>Maybelline</v>
      </c>
      <c r="P176" s="2" t="str">
        <f>VLOOKUP(Table1[[#This Row],[Store ID]],Stores!$A$1:$F$51,4,0)</f>
        <v>Fireside</v>
      </c>
      <c r="Q176" s="23">
        <f>INDEX(Period!$B$2:$B$37,MATCH(Table1[[#This Row],[Period ID]],Period!$C$2:$C$37,0))</f>
        <v>43405</v>
      </c>
      <c r="R176" s="2" t="str">
        <f>VLOOKUP(Table1[[#This Row],[City ID]],Region!$A$1:$E$26,2,0)</f>
        <v>Hyderabad</v>
      </c>
      <c r="S176" s="2" t="str">
        <f>VLOOKUP(Table1[[#This Row],[City ID]],Region!$A$1:$E$26,3,0)</f>
        <v>Telangana</v>
      </c>
      <c r="T176" s="10" t="str">
        <f>VLOOKUP(Table1[[#This Row],[City ID]],Region!$A$1:$E$26,4,0)</f>
        <v>Southern</v>
      </c>
      <c r="U176" s="38">
        <f>MAX(Table1[[#This Row],[Actual Sales]],0)</f>
        <v>139</v>
      </c>
      <c r="V176" s="14">
        <f>MAX(Table1[[#This Row],[Actual Visits]],0)</f>
        <v>1.875</v>
      </c>
      <c r="W176" s="2" t="str">
        <f>VLOOKUP(Table1[[#This Row],[Period ID]],Period!$C$1:$E$37,2,0)</f>
        <v>Fall</v>
      </c>
      <c r="X176" s="2" t="str">
        <f>VLOOKUP(Table1[[#This Row],[Period ID]],Period!$C$1:$E$37,3,0)</f>
        <v>Pre Covid-19</v>
      </c>
    </row>
    <row r="177" spans="1:24" x14ac:dyDescent="0.3">
      <c r="A177" s="2">
        <v>176</v>
      </c>
      <c r="B177" s="2" t="s">
        <v>80</v>
      </c>
      <c r="C177" s="2" t="s">
        <v>86</v>
      </c>
      <c r="D177" s="2" t="s">
        <v>183</v>
      </c>
      <c r="E177" s="2" t="s">
        <v>126</v>
      </c>
      <c r="F177" s="11" t="s">
        <v>193</v>
      </c>
      <c r="G177" s="2" t="s">
        <v>460</v>
      </c>
      <c r="H177" s="12">
        <v>166</v>
      </c>
      <c r="I177" s="12">
        <v>169.95649699384316</v>
      </c>
      <c r="J177" s="14">
        <v>5.583333333333333</v>
      </c>
      <c r="K177" s="14">
        <v>8.7751999879171549</v>
      </c>
      <c r="L177" s="2">
        <v>0.19423131959973916</v>
      </c>
      <c r="M177" s="2">
        <v>0.6992173255134505</v>
      </c>
      <c r="N177" s="2" t="str">
        <f>VLOOKUP(Table1[[#This Row],[Salesman ID]],Salesman!$A$1:$D$21,4,0)</f>
        <v>Shweta Kalla </v>
      </c>
      <c r="O177" s="2" t="str">
        <f>VLOOKUP(Table1[[#This Row],[SKU Code]],SKU!$A$1:$C$22,3,0)</f>
        <v>Maybelline</v>
      </c>
      <c r="P177" s="2" t="str">
        <f>VLOOKUP(Table1[[#This Row],[Store ID]],Stores!$A$1:$F$51,4,0)</f>
        <v>Fireside</v>
      </c>
      <c r="Q177" s="23">
        <f>INDEX(Period!$B$2:$B$37,MATCH(Table1[[#This Row],[Period ID]],Period!$C$2:$C$37,0))</f>
        <v>43132</v>
      </c>
      <c r="R177" s="2" t="str">
        <f>VLOOKUP(Table1[[#This Row],[City ID]],Region!$A$1:$E$26,2,0)</f>
        <v>Panaji</v>
      </c>
      <c r="S177" s="2" t="str">
        <f>VLOOKUP(Table1[[#This Row],[City ID]],Region!$A$1:$E$26,3,0)</f>
        <v>Goa</v>
      </c>
      <c r="T177" s="10" t="str">
        <f>VLOOKUP(Table1[[#This Row],[City ID]],Region!$A$1:$E$26,4,0)</f>
        <v>Western</v>
      </c>
      <c r="U177" s="38">
        <f>MAX(Table1[[#This Row],[Actual Sales]],0)</f>
        <v>166</v>
      </c>
      <c r="V177" s="14">
        <f>MAX(Table1[[#This Row],[Actual Visits]],0)</f>
        <v>5.583333333333333</v>
      </c>
      <c r="W177" s="2" t="str">
        <f>VLOOKUP(Table1[[#This Row],[Period ID]],Period!$C$1:$E$37,2,0)</f>
        <v>Winter</v>
      </c>
      <c r="X177" s="2" t="str">
        <f>VLOOKUP(Table1[[#This Row],[Period ID]],Period!$C$1:$E$37,3,0)</f>
        <v>Pre Covid-19</v>
      </c>
    </row>
    <row r="178" spans="1:24" x14ac:dyDescent="0.3">
      <c r="A178" s="2">
        <v>177</v>
      </c>
      <c r="B178" s="2" t="s">
        <v>77</v>
      </c>
      <c r="C178" s="2" t="s">
        <v>99</v>
      </c>
      <c r="D178" s="2" t="s">
        <v>180</v>
      </c>
      <c r="E178" s="2" t="s">
        <v>121</v>
      </c>
      <c r="F178" s="11" t="s">
        <v>206</v>
      </c>
      <c r="G178" s="2" t="s">
        <v>461</v>
      </c>
      <c r="H178" s="12">
        <v>26</v>
      </c>
      <c r="I178" s="12">
        <v>44.644360131197828</v>
      </c>
      <c r="J178" s="14">
        <v>0.55000000000000004</v>
      </c>
      <c r="K178" s="14">
        <v>0.90596319712083828</v>
      </c>
      <c r="L178" s="2">
        <v>0.90270750172293091</v>
      </c>
      <c r="M178" s="2">
        <v>0.96661917793669316</v>
      </c>
      <c r="N178" s="2" t="str">
        <f>VLOOKUP(Table1[[#This Row],[Salesman ID]],Salesman!$A$1:$D$21,4,0)</f>
        <v>Vijay Dev</v>
      </c>
      <c r="O178" s="2" t="str">
        <f>VLOOKUP(Table1[[#This Row],[SKU Code]],SKU!$A$1:$C$22,3,0)</f>
        <v>NYX Professional</v>
      </c>
      <c r="P178" s="2" t="str">
        <f>VLOOKUP(Table1[[#This Row],[Store ID]],Stores!$A$1:$F$51,4,0)</f>
        <v>Nexus</v>
      </c>
      <c r="Q178" s="23">
        <f>INDEX(Period!$B$2:$B$37,MATCH(Table1[[#This Row],[Period ID]],Period!$C$2:$C$37,0))</f>
        <v>43525</v>
      </c>
      <c r="R178" s="2" t="str">
        <f>VLOOKUP(Table1[[#This Row],[City ID]],Region!$A$1:$E$26,2,0)</f>
        <v>Bhubaneswar</v>
      </c>
      <c r="S178" s="2" t="str">
        <f>VLOOKUP(Table1[[#This Row],[City ID]],Region!$A$1:$E$26,3,0)</f>
        <v>Odisha</v>
      </c>
      <c r="T178" s="10" t="str">
        <f>VLOOKUP(Table1[[#This Row],[City ID]],Region!$A$1:$E$26,4,0)</f>
        <v>Eastern</v>
      </c>
      <c r="U178" s="38">
        <f>MAX(Table1[[#This Row],[Actual Sales]],0)</f>
        <v>26</v>
      </c>
      <c r="V178" s="14">
        <f>MAX(Table1[[#This Row],[Actual Visits]],0)</f>
        <v>0.55000000000000004</v>
      </c>
      <c r="W178" s="2" t="str">
        <f>VLOOKUP(Table1[[#This Row],[Period ID]],Period!$C$1:$E$37,2,0)</f>
        <v>Spring</v>
      </c>
      <c r="X178" s="2" t="str">
        <f>VLOOKUP(Table1[[#This Row],[Period ID]],Period!$C$1:$E$37,3,0)</f>
        <v>Pre Covid-19</v>
      </c>
    </row>
    <row r="179" spans="1:24" x14ac:dyDescent="0.3">
      <c r="A179" s="2">
        <v>178</v>
      </c>
      <c r="B179" s="2" t="s">
        <v>253</v>
      </c>
      <c r="C179" s="2" t="s">
        <v>93</v>
      </c>
      <c r="D179" s="2" t="s">
        <v>180</v>
      </c>
      <c r="E179" s="2" t="s">
        <v>119</v>
      </c>
      <c r="F179" s="11" t="s">
        <v>219</v>
      </c>
      <c r="G179" s="2" t="s">
        <v>462</v>
      </c>
      <c r="H179" s="12">
        <v>137</v>
      </c>
      <c r="I179" s="12">
        <v>204.3255157686674</v>
      </c>
      <c r="J179" s="14">
        <v>4.0769230769230766</v>
      </c>
      <c r="K179" s="14">
        <v>5.1530814967002385</v>
      </c>
      <c r="L179" s="2">
        <v>0.33371818220295713</v>
      </c>
      <c r="M179" s="2">
        <v>0.7858441877364909</v>
      </c>
      <c r="N179" s="2" t="str">
        <f>VLOOKUP(Table1[[#This Row],[Salesman ID]],Salesman!$A$1:$D$21,4,0)</f>
        <v>Nancy Mohan</v>
      </c>
      <c r="O179" s="2" t="str">
        <f>VLOOKUP(Table1[[#This Row],[SKU Code]],SKU!$A$1:$C$22,3,0)</f>
        <v>NYX Professional</v>
      </c>
      <c r="P179" s="2" t="str">
        <f>VLOOKUP(Table1[[#This Row],[Store ID]],Stores!$A$1:$F$51,4,0)</f>
        <v>Fireside</v>
      </c>
      <c r="Q179" s="23">
        <f>INDEX(Period!$B$2:$B$37,MATCH(Table1[[#This Row],[Period ID]],Period!$C$2:$C$37,0))</f>
        <v>43922</v>
      </c>
      <c r="R179" s="2" t="str">
        <f>VLOOKUP(Table1[[#This Row],[City ID]],Region!$A$1:$E$26,2,0)</f>
        <v>Bhopal</v>
      </c>
      <c r="S179" s="2" t="str">
        <f>VLOOKUP(Table1[[#This Row],[City ID]],Region!$A$1:$E$26,3,0)</f>
        <v>Madhya Pradesh</v>
      </c>
      <c r="T179" s="10" t="str">
        <f>VLOOKUP(Table1[[#This Row],[City ID]],Region!$A$1:$E$26,4,0)</f>
        <v>Central</v>
      </c>
      <c r="U179" s="38">
        <f>MAX(Table1[[#This Row],[Actual Sales]],0)</f>
        <v>137</v>
      </c>
      <c r="V179" s="14">
        <f>MAX(Table1[[#This Row],[Actual Visits]],0)</f>
        <v>4.0769230769230766</v>
      </c>
      <c r="W179" s="2" t="str">
        <f>VLOOKUP(Table1[[#This Row],[Period ID]],Period!$C$1:$E$37,2,0)</f>
        <v>Spring</v>
      </c>
      <c r="X179" s="2" t="str">
        <f>VLOOKUP(Table1[[#This Row],[Period ID]],Period!$C$1:$E$37,3,0)</f>
        <v>Post Covid-19</v>
      </c>
    </row>
    <row r="180" spans="1:24" x14ac:dyDescent="0.3">
      <c r="A180" s="2">
        <v>179</v>
      </c>
      <c r="B180" s="2" t="s">
        <v>76</v>
      </c>
      <c r="C180" s="2" t="s">
        <v>100</v>
      </c>
      <c r="D180" s="2" t="s">
        <v>187</v>
      </c>
      <c r="E180" s="2" t="s">
        <v>125</v>
      </c>
      <c r="F180" s="11" t="s">
        <v>212</v>
      </c>
      <c r="G180" s="2" t="s">
        <v>463</v>
      </c>
      <c r="H180" s="12">
        <v>79</v>
      </c>
      <c r="I180" s="12">
        <v>156.57298027551866</v>
      </c>
      <c r="J180" s="14">
        <v>10</v>
      </c>
      <c r="K180" s="14">
        <v>18.09492849851534</v>
      </c>
      <c r="L180" s="2">
        <v>0.61610182191936436</v>
      </c>
      <c r="M180" s="2">
        <v>0.34122740997417755</v>
      </c>
      <c r="N180" s="2" t="str">
        <f>VLOOKUP(Table1[[#This Row],[Salesman ID]],Salesman!$A$1:$D$21,4,0)</f>
        <v>Naresh Ganguly</v>
      </c>
      <c r="O180" s="2" t="str">
        <f>VLOOKUP(Table1[[#This Row],[SKU Code]],SKU!$A$1:$C$22,3,0)</f>
        <v>Maybelline</v>
      </c>
      <c r="P180" s="2" t="str">
        <f>VLOOKUP(Table1[[#This Row],[Store ID]],Stores!$A$1:$F$51,4,0)</f>
        <v>AllAround</v>
      </c>
      <c r="Q180" s="23">
        <f>INDEX(Period!$B$2:$B$37,MATCH(Table1[[#This Row],[Period ID]],Period!$C$2:$C$37,0))</f>
        <v>43709</v>
      </c>
      <c r="R180" s="2" t="str">
        <f>VLOOKUP(Table1[[#This Row],[City ID]],Region!$A$1:$E$26,2,0)</f>
        <v>Chandigarh</v>
      </c>
      <c r="S180" s="2" t="str">
        <f>VLOOKUP(Table1[[#This Row],[City ID]],Region!$A$1:$E$26,3,0)</f>
        <v>Punjab</v>
      </c>
      <c r="T180" s="10" t="str">
        <f>VLOOKUP(Table1[[#This Row],[City ID]],Region!$A$1:$E$26,4,0)</f>
        <v>Northern</v>
      </c>
      <c r="U180" s="38">
        <f>MAX(Table1[[#This Row],[Actual Sales]],0)</f>
        <v>79</v>
      </c>
      <c r="V180" s="14">
        <f>MAX(Table1[[#This Row],[Actual Visits]],0)</f>
        <v>10</v>
      </c>
      <c r="W180" s="2" t="str">
        <f>VLOOKUP(Table1[[#This Row],[Period ID]],Period!$C$1:$E$37,2,0)</f>
        <v>Fall</v>
      </c>
      <c r="X180" s="2" t="str">
        <f>VLOOKUP(Table1[[#This Row],[Period ID]],Period!$C$1:$E$37,3,0)</f>
        <v>Pre Covid-19</v>
      </c>
    </row>
    <row r="181" spans="1:24" x14ac:dyDescent="0.3">
      <c r="A181" s="2">
        <v>180</v>
      </c>
      <c r="B181" s="2" t="s">
        <v>68</v>
      </c>
      <c r="C181" s="2" t="s">
        <v>81</v>
      </c>
      <c r="D181" s="2" t="s">
        <v>190</v>
      </c>
      <c r="E181" s="2" t="s">
        <v>153</v>
      </c>
      <c r="F181" s="11" t="s">
        <v>221</v>
      </c>
      <c r="G181" s="2" t="s">
        <v>464</v>
      </c>
      <c r="H181" s="12">
        <v>-196</v>
      </c>
      <c r="I181" s="12">
        <v>226.60253497542192</v>
      </c>
      <c r="J181" s="14">
        <v>-11.75</v>
      </c>
      <c r="K181" s="14">
        <v>22.27382033130111</v>
      </c>
      <c r="L181" s="2">
        <v>1.8247257603576039E-2</v>
      </c>
      <c r="M181" s="2">
        <v>0.30011455099244144</v>
      </c>
      <c r="N181" s="2" t="str">
        <f>VLOOKUP(Table1[[#This Row],[Salesman ID]],Salesman!$A$1:$D$21,4,0)</f>
        <v>Jessica Singhal </v>
      </c>
      <c r="O181" s="2" t="str">
        <f>VLOOKUP(Table1[[#This Row],[SKU Code]],SKU!$A$1:$C$22,3,0)</f>
        <v>NYX Professional</v>
      </c>
      <c r="P181" s="2" t="str">
        <f>VLOOKUP(Table1[[#This Row],[Store ID]],Stores!$A$1:$F$51,4,0)</f>
        <v>AllAround</v>
      </c>
      <c r="Q181" s="23">
        <f>INDEX(Period!$B$2:$B$37,MATCH(Table1[[#This Row],[Period ID]],Period!$C$2:$C$37,0))</f>
        <v>43983</v>
      </c>
      <c r="R181" s="2" t="str">
        <f>VLOOKUP(Table1[[#This Row],[City ID]],Region!$A$1:$E$26,2,0)</f>
        <v>Amaravati</v>
      </c>
      <c r="S181" s="2" t="str">
        <f>VLOOKUP(Table1[[#This Row],[City ID]],Region!$A$1:$E$26,3,0)</f>
        <v>Andhra Pradesh</v>
      </c>
      <c r="T181" s="10" t="str">
        <f>VLOOKUP(Table1[[#This Row],[City ID]],Region!$A$1:$E$26,4,0)</f>
        <v>Southern</v>
      </c>
      <c r="U181" s="38">
        <f>MAX(Table1[[#This Row],[Actual Sales]],0)</f>
        <v>0</v>
      </c>
      <c r="V181" s="14">
        <f>MAX(Table1[[#This Row],[Actual Visits]],0)</f>
        <v>0</v>
      </c>
      <c r="W181" s="2" t="str">
        <f>VLOOKUP(Table1[[#This Row],[Period ID]],Period!$C$1:$E$37,2,0)</f>
        <v>Summer</v>
      </c>
      <c r="X181" s="2" t="str">
        <f>VLOOKUP(Table1[[#This Row],[Period ID]],Period!$C$1:$E$37,3,0)</f>
        <v>Post Covid-19</v>
      </c>
    </row>
    <row r="182" spans="1:24" x14ac:dyDescent="0.3">
      <c r="A182" s="2">
        <v>181</v>
      </c>
      <c r="B182" s="2" t="s">
        <v>70</v>
      </c>
      <c r="C182" s="2" t="s">
        <v>96</v>
      </c>
      <c r="D182" s="2" t="s">
        <v>262</v>
      </c>
      <c r="E182" s="2" t="s">
        <v>141</v>
      </c>
      <c r="F182" s="11" t="s">
        <v>213</v>
      </c>
      <c r="G182" s="2" t="s">
        <v>465</v>
      </c>
      <c r="H182" s="12">
        <v>40</v>
      </c>
      <c r="I182" s="12">
        <v>57.304591542989236</v>
      </c>
      <c r="J182" s="14">
        <v>16.100000000000001</v>
      </c>
      <c r="K182" s="14">
        <v>30.794844076514266</v>
      </c>
      <c r="L182" s="2">
        <v>0.82446121020728202</v>
      </c>
      <c r="M182" s="2">
        <v>0.19181053117319113</v>
      </c>
      <c r="N182" s="2" t="str">
        <f>VLOOKUP(Table1[[#This Row],[Salesman ID]],Salesman!$A$1:$D$21,4,0)</f>
        <v>Bhola Rampersad </v>
      </c>
      <c r="O182" s="2" t="str">
        <f>VLOOKUP(Table1[[#This Row],[SKU Code]],SKU!$A$1:$C$22,3,0)</f>
        <v>Maybelline</v>
      </c>
      <c r="P182" s="2" t="str">
        <f>VLOOKUP(Table1[[#This Row],[Store ID]],Stores!$A$1:$F$51,4,0)</f>
        <v>OurTown</v>
      </c>
      <c r="Q182" s="23">
        <f>INDEX(Period!$B$2:$B$37,MATCH(Table1[[#This Row],[Period ID]],Period!$C$2:$C$37,0))</f>
        <v>43739</v>
      </c>
      <c r="R182" s="2" t="str">
        <f>VLOOKUP(Table1[[#This Row],[City ID]],Region!$A$1:$E$26,2,0)</f>
        <v>Shillong</v>
      </c>
      <c r="S182" s="2" t="str">
        <f>VLOOKUP(Table1[[#This Row],[City ID]],Region!$A$1:$E$26,3,0)</f>
        <v>Meghalaya</v>
      </c>
      <c r="T182" s="10" t="str">
        <f>VLOOKUP(Table1[[#This Row],[City ID]],Region!$A$1:$E$26,4,0)</f>
        <v>Northern</v>
      </c>
      <c r="U182" s="38">
        <f>MAX(Table1[[#This Row],[Actual Sales]],0)</f>
        <v>40</v>
      </c>
      <c r="V182" s="14">
        <f>MAX(Table1[[#This Row],[Actual Visits]],0)</f>
        <v>16.100000000000001</v>
      </c>
      <c r="W182" s="2" t="str">
        <f>VLOOKUP(Table1[[#This Row],[Period ID]],Period!$C$1:$E$37,2,0)</f>
        <v>Fall</v>
      </c>
      <c r="X182" s="2" t="str">
        <f>VLOOKUP(Table1[[#This Row],[Period ID]],Period!$C$1:$E$37,3,0)</f>
        <v>Pre Covid-19</v>
      </c>
    </row>
    <row r="183" spans="1:24" x14ac:dyDescent="0.3">
      <c r="A183" s="2">
        <v>182</v>
      </c>
      <c r="B183" s="2" t="s">
        <v>253</v>
      </c>
      <c r="C183" s="2" t="s">
        <v>95</v>
      </c>
      <c r="D183" s="2" t="s">
        <v>183</v>
      </c>
      <c r="E183" s="2" t="s">
        <v>110</v>
      </c>
      <c r="F183" s="11" t="s">
        <v>193</v>
      </c>
      <c r="G183" s="2" t="s">
        <v>466</v>
      </c>
      <c r="H183" s="12">
        <v>187</v>
      </c>
      <c r="I183" s="12">
        <v>314.2712215743411</v>
      </c>
      <c r="J183" s="14">
        <v>1.7</v>
      </c>
      <c r="K183" s="14">
        <v>3.2369823067394776</v>
      </c>
      <c r="L183" s="2">
        <v>8.2667534574992207E-2</v>
      </c>
      <c r="M183" s="2">
        <v>0.88019233921085482</v>
      </c>
      <c r="N183" s="2" t="str">
        <f>VLOOKUP(Table1[[#This Row],[Salesman ID]],Salesman!$A$1:$D$21,4,0)</f>
        <v>Nancy Mohan</v>
      </c>
      <c r="O183" s="2" t="str">
        <f>VLOOKUP(Table1[[#This Row],[SKU Code]],SKU!$A$1:$C$22,3,0)</f>
        <v>Maybelline</v>
      </c>
      <c r="P183" s="2" t="str">
        <f>VLOOKUP(Table1[[#This Row],[Store ID]],Stores!$A$1:$F$51,4,0)</f>
        <v>Saffron</v>
      </c>
      <c r="Q183" s="23">
        <f>INDEX(Period!$B$2:$B$37,MATCH(Table1[[#This Row],[Period ID]],Period!$C$2:$C$37,0))</f>
        <v>43132</v>
      </c>
      <c r="R183" s="2" t="str">
        <f>VLOOKUP(Table1[[#This Row],[City ID]],Region!$A$1:$E$26,2,0)</f>
        <v>Imphal</v>
      </c>
      <c r="S183" s="2" t="str">
        <f>VLOOKUP(Table1[[#This Row],[City ID]],Region!$A$1:$E$26,3,0)</f>
        <v>Manipur</v>
      </c>
      <c r="T183" s="10" t="str">
        <f>VLOOKUP(Table1[[#This Row],[City ID]],Region!$A$1:$E$26,4,0)</f>
        <v>Northern</v>
      </c>
      <c r="U183" s="38">
        <f>MAX(Table1[[#This Row],[Actual Sales]],0)</f>
        <v>187</v>
      </c>
      <c r="V183" s="14">
        <f>MAX(Table1[[#This Row],[Actual Visits]],0)</f>
        <v>1.7</v>
      </c>
      <c r="W183" s="2" t="str">
        <f>VLOOKUP(Table1[[#This Row],[Period ID]],Period!$C$1:$E$37,2,0)</f>
        <v>Winter</v>
      </c>
      <c r="X183" s="2" t="str">
        <f>VLOOKUP(Table1[[#This Row],[Period ID]],Period!$C$1:$E$37,3,0)</f>
        <v>Pre Covid-19</v>
      </c>
    </row>
    <row r="184" spans="1:24" x14ac:dyDescent="0.3">
      <c r="A184" s="2">
        <v>183</v>
      </c>
      <c r="B184" s="2" t="s">
        <v>75</v>
      </c>
      <c r="C184" s="2" t="s">
        <v>86</v>
      </c>
      <c r="D184" s="2" t="s">
        <v>185</v>
      </c>
      <c r="E184" s="2" t="s">
        <v>123</v>
      </c>
      <c r="F184" s="11" t="s">
        <v>226</v>
      </c>
      <c r="G184" s="2" t="s">
        <v>467</v>
      </c>
      <c r="H184" s="12">
        <v>162</v>
      </c>
      <c r="I184" s="12">
        <v>301.14010808003775</v>
      </c>
      <c r="J184" s="14">
        <v>1.1000000000000001</v>
      </c>
      <c r="K184" s="14">
        <v>1.5432850224282422</v>
      </c>
      <c r="L184" s="2">
        <v>0.2005084408456721</v>
      </c>
      <c r="M184" s="2">
        <v>0.93169141244243392</v>
      </c>
      <c r="N184" s="2" t="str">
        <f>VLOOKUP(Table1[[#This Row],[Salesman ID]],Salesman!$A$1:$D$21,4,0)</f>
        <v>Deepa Mangal </v>
      </c>
      <c r="O184" s="2" t="str">
        <f>VLOOKUP(Table1[[#This Row],[SKU Code]],SKU!$A$1:$C$22,3,0)</f>
        <v>Maybelline</v>
      </c>
      <c r="P184" s="2" t="str">
        <f>VLOOKUP(Table1[[#This Row],[Store ID]],Stores!$A$1:$F$51,4,0)</f>
        <v>BlueFire</v>
      </c>
      <c r="Q184" s="23">
        <f>INDEX(Period!$B$2:$B$37,MATCH(Table1[[#This Row],[Period ID]],Period!$C$2:$C$37,0))</f>
        <v>44136</v>
      </c>
      <c r="R184" s="2" t="str">
        <f>VLOOKUP(Table1[[#This Row],[City ID]],Region!$A$1:$E$26,2,0)</f>
        <v>Panaji</v>
      </c>
      <c r="S184" s="2" t="str">
        <f>VLOOKUP(Table1[[#This Row],[City ID]],Region!$A$1:$E$26,3,0)</f>
        <v>Goa</v>
      </c>
      <c r="T184" s="10" t="str">
        <f>VLOOKUP(Table1[[#This Row],[City ID]],Region!$A$1:$E$26,4,0)</f>
        <v>Western</v>
      </c>
      <c r="U184" s="38">
        <f>MAX(Table1[[#This Row],[Actual Sales]],0)</f>
        <v>162</v>
      </c>
      <c r="V184" s="14">
        <f>MAX(Table1[[#This Row],[Actual Visits]],0)</f>
        <v>1.1000000000000001</v>
      </c>
      <c r="W184" s="2" t="str">
        <f>VLOOKUP(Table1[[#This Row],[Period ID]],Period!$C$1:$E$37,2,0)</f>
        <v>Fall</v>
      </c>
      <c r="X184" s="2" t="str">
        <f>VLOOKUP(Table1[[#This Row],[Period ID]],Period!$C$1:$E$37,3,0)</f>
        <v>Post Covid-19</v>
      </c>
    </row>
    <row r="185" spans="1:24" x14ac:dyDescent="0.3">
      <c r="A185" s="2">
        <v>184</v>
      </c>
      <c r="B185" s="2" t="s">
        <v>68</v>
      </c>
      <c r="C185" s="2" t="s">
        <v>87</v>
      </c>
      <c r="D185" s="2" t="s">
        <v>255</v>
      </c>
      <c r="E185" s="2" t="s">
        <v>132</v>
      </c>
      <c r="F185" s="11" t="s">
        <v>219</v>
      </c>
      <c r="G185" s="2" t="s">
        <v>468</v>
      </c>
      <c r="H185" s="12">
        <v>168</v>
      </c>
      <c r="I185" s="12">
        <v>169.43736679257424</v>
      </c>
      <c r="J185" s="14">
        <v>5.916666666666667</v>
      </c>
      <c r="K185" s="14">
        <v>5.9474933562722132</v>
      </c>
      <c r="L185" s="2">
        <v>0.18483663782678628</v>
      </c>
      <c r="M185" s="2">
        <v>0.67304189435673556</v>
      </c>
      <c r="N185" s="2" t="str">
        <f>VLOOKUP(Table1[[#This Row],[Salesman ID]],Salesman!$A$1:$D$21,4,0)</f>
        <v>Jessica Singhal </v>
      </c>
      <c r="O185" s="2" t="str">
        <f>VLOOKUP(Table1[[#This Row],[SKU Code]],SKU!$A$1:$C$22,3,0)</f>
        <v>Maybelline</v>
      </c>
      <c r="P185" s="2" t="str">
        <f>VLOOKUP(Table1[[#This Row],[Store ID]],Stores!$A$1:$F$51,4,0)</f>
        <v>AllAround</v>
      </c>
      <c r="Q185" s="23">
        <f>INDEX(Period!$B$2:$B$37,MATCH(Table1[[#This Row],[Period ID]],Period!$C$2:$C$37,0))</f>
        <v>43922</v>
      </c>
      <c r="R185" s="2" t="str">
        <f>VLOOKUP(Table1[[#This Row],[City ID]],Region!$A$1:$E$26,2,0)</f>
        <v>Gandhinagar</v>
      </c>
      <c r="S185" s="2" t="str">
        <f>VLOOKUP(Table1[[#This Row],[City ID]],Region!$A$1:$E$26,3,0)</f>
        <v>Gujarat</v>
      </c>
      <c r="T185" s="10" t="str">
        <f>VLOOKUP(Table1[[#This Row],[City ID]],Region!$A$1:$E$26,4,0)</f>
        <v>Western</v>
      </c>
      <c r="U185" s="38">
        <f>MAX(Table1[[#This Row],[Actual Sales]],0)</f>
        <v>168</v>
      </c>
      <c r="V185" s="14">
        <f>MAX(Table1[[#This Row],[Actual Visits]],0)</f>
        <v>5.916666666666667</v>
      </c>
      <c r="W185" s="2" t="str">
        <f>VLOOKUP(Table1[[#This Row],[Period ID]],Period!$C$1:$E$37,2,0)</f>
        <v>Spring</v>
      </c>
      <c r="X185" s="2" t="str">
        <f>VLOOKUP(Table1[[#This Row],[Period ID]],Period!$C$1:$E$37,3,0)</f>
        <v>Post Covid-19</v>
      </c>
    </row>
    <row r="186" spans="1:24" x14ac:dyDescent="0.3">
      <c r="A186" s="2">
        <v>185</v>
      </c>
      <c r="B186" s="2" t="s">
        <v>67</v>
      </c>
      <c r="C186" s="2" t="s">
        <v>95</v>
      </c>
      <c r="D186" s="2" t="s">
        <v>256</v>
      </c>
      <c r="E186" s="2" t="s">
        <v>118</v>
      </c>
      <c r="F186" s="11" t="s">
        <v>196</v>
      </c>
      <c r="G186" s="2" t="s">
        <v>469</v>
      </c>
      <c r="H186" s="12">
        <v>49</v>
      </c>
      <c r="I186" s="12">
        <v>54.050772442044661</v>
      </c>
      <c r="J186" s="14">
        <v>5.7692307692307692</v>
      </c>
      <c r="K186" s="14">
        <v>8.6014215631375617</v>
      </c>
      <c r="L186" s="2">
        <v>0.79495149094679785</v>
      </c>
      <c r="M186" s="2">
        <v>0.62924357776569484</v>
      </c>
      <c r="N186" s="2" t="str">
        <f>VLOOKUP(Table1[[#This Row],[Salesman ID]],Salesman!$A$1:$D$21,4,0)</f>
        <v>Rakhi Anne </v>
      </c>
      <c r="O186" s="2" t="str">
        <f>VLOOKUP(Table1[[#This Row],[SKU Code]],SKU!$A$1:$C$22,3,0)</f>
        <v>NYX Professional</v>
      </c>
      <c r="P186" s="2" t="str">
        <f>VLOOKUP(Table1[[#This Row],[Store ID]],Stores!$A$1:$F$51,4,0)</f>
        <v>AllAround</v>
      </c>
      <c r="Q186" s="23">
        <f>INDEX(Period!$B$2:$B$37,MATCH(Table1[[#This Row],[Period ID]],Period!$C$2:$C$37,0))</f>
        <v>43221</v>
      </c>
      <c r="R186" s="2" t="str">
        <f>VLOOKUP(Table1[[#This Row],[City ID]],Region!$A$1:$E$26,2,0)</f>
        <v>Imphal</v>
      </c>
      <c r="S186" s="2" t="str">
        <f>VLOOKUP(Table1[[#This Row],[City ID]],Region!$A$1:$E$26,3,0)</f>
        <v>Manipur</v>
      </c>
      <c r="T186" s="10" t="str">
        <f>VLOOKUP(Table1[[#This Row],[City ID]],Region!$A$1:$E$26,4,0)</f>
        <v>Northern</v>
      </c>
      <c r="U186" s="38">
        <f>MAX(Table1[[#This Row],[Actual Sales]],0)</f>
        <v>49</v>
      </c>
      <c r="V186" s="14">
        <f>MAX(Table1[[#This Row],[Actual Visits]],0)</f>
        <v>5.7692307692307692</v>
      </c>
      <c r="W186" s="2" t="str">
        <f>VLOOKUP(Table1[[#This Row],[Period ID]],Period!$C$1:$E$37,2,0)</f>
        <v>Spring</v>
      </c>
      <c r="X186" s="2" t="str">
        <f>VLOOKUP(Table1[[#This Row],[Period ID]],Period!$C$1:$E$37,3,0)</f>
        <v>Pre Covid-19</v>
      </c>
    </row>
    <row r="187" spans="1:24" x14ac:dyDescent="0.3">
      <c r="A187" s="2">
        <v>186</v>
      </c>
      <c r="B187" s="2" t="s">
        <v>70</v>
      </c>
      <c r="C187" s="2" t="s">
        <v>92</v>
      </c>
      <c r="D187" s="2" t="s">
        <v>255</v>
      </c>
      <c r="E187" s="2" t="s">
        <v>111</v>
      </c>
      <c r="F187" s="11" t="s">
        <v>208</v>
      </c>
      <c r="G187" s="2" t="s">
        <v>470</v>
      </c>
      <c r="H187" s="12">
        <v>180</v>
      </c>
      <c r="I187" s="12">
        <v>266.05215061138085</v>
      </c>
      <c r="J187" s="14">
        <v>7.6923076923076927E-2</v>
      </c>
      <c r="K187" s="14">
        <v>0.10205006246699877</v>
      </c>
      <c r="L187" s="2">
        <v>0.13046602881521929</v>
      </c>
      <c r="M187" s="2">
        <v>0.99651012975935394</v>
      </c>
      <c r="N187" s="2" t="str">
        <f>VLOOKUP(Table1[[#This Row],[Salesman ID]],Salesman!$A$1:$D$21,4,0)</f>
        <v>Bhola Rampersad </v>
      </c>
      <c r="O187" s="2" t="str">
        <f>VLOOKUP(Table1[[#This Row],[SKU Code]],SKU!$A$1:$C$22,3,0)</f>
        <v>Maybelline</v>
      </c>
      <c r="P187" s="2" t="str">
        <f>VLOOKUP(Table1[[#This Row],[Store ID]],Stores!$A$1:$F$51,4,0)</f>
        <v>AllAround</v>
      </c>
      <c r="Q187" s="23">
        <f>INDEX(Period!$B$2:$B$37,MATCH(Table1[[#This Row],[Period ID]],Period!$C$2:$C$37,0))</f>
        <v>43586</v>
      </c>
      <c r="R187" s="2" t="str">
        <f>VLOOKUP(Table1[[#This Row],[City ID]],Region!$A$1:$E$26,2,0)</f>
        <v>Thiruvananthapuram</v>
      </c>
      <c r="S187" s="2" t="str">
        <f>VLOOKUP(Table1[[#This Row],[City ID]],Region!$A$1:$E$26,3,0)</f>
        <v>Kerala</v>
      </c>
      <c r="T187" s="10" t="str">
        <f>VLOOKUP(Table1[[#This Row],[City ID]],Region!$A$1:$E$26,4,0)</f>
        <v>Southern</v>
      </c>
      <c r="U187" s="38">
        <f>MAX(Table1[[#This Row],[Actual Sales]],0)</f>
        <v>180</v>
      </c>
      <c r="V187" s="14">
        <f>MAX(Table1[[#This Row],[Actual Visits]],0)</f>
        <v>7.6923076923076927E-2</v>
      </c>
      <c r="W187" s="2" t="str">
        <f>VLOOKUP(Table1[[#This Row],[Period ID]],Period!$C$1:$E$37,2,0)</f>
        <v>Spring</v>
      </c>
      <c r="X187" s="2" t="str">
        <f>VLOOKUP(Table1[[#This Row],[Period ID]],Period!$C$1:$E$37,3,0)</f>
        <v>Pre Covid-19</v>
      </c>
    </row>
    <row r="188" spans="1:24" x14ac:dyDescent="0.3">
      <c r="A188" s="2">
        <v>187</v>
      </c>
      <c r="B188" s="2" t="s">
        <v>75</v>
      </c>
      <c r="C188" s="2" t="s">
        <v>103</v>
      </c>
      <c r="D188" s="2" t="s">
        <v>256</v>
      </c>
      <c r="E188" s="2" t="s">
        <v>145</v>
      </c>
      <c r="F188" s="11" t="s">
        <v>226</v>
      </c>
      <c r="G188" s="2" t="s">
        <v>471</v>
      </c>
      <c r="H188" s="12">
        <v>173</v>
      </c>
      <c r="I188" s="12">
        <v>220.23464164715281</v>
      </c>
      <c r="J188" s="14">
        <v>9.384615384615385</v>
      </c>
      <c r="K188" s="14">
        <v>18.576364428538106</v>
      </c>
      <c r="L188" s="2">
        <v>0.16018315439108133</v>
      </c>
      <c r="M188" s="2">
        <v>0.39490981785241963</v>
      </c>
      <c r="N188" s="2" t="str">
        <f>VLOOKUP(Table1[[#This Row],[Salesman ID]],Salesman!$A$1:$D$21,4,0)</f>
        <v>Deepa Mangal </v>
      </c>
      <c r="O188" s="2" t="str">
        <f>VLOOKUP(Table1[[#This Row],[SKU Code]],SKU!$A$1:$C$22,3,0)</f>
        <v>NYX Professional</v>
      </c>
      <c r="P188" s="2" t="str">
        <f>VLOOKUP(Table1[[#This Row],[Store ID]],Stores!$A$1:$F$51,4,0)</f>
        <v>Saffron</v>
      </c>
      <c r="Q188" s="23">
        <f>INDEX(Period!$B$2:$B$37,MATCH(Table1[[#This Row],[Period ID]],Period!$C$2:$C$37,0))</f>
        <v>44136</v>
      </c>
      <c r="R188" s="2" t="str">
        <f>VLOOKUP(Table1[[#This Row],[City ID]],Region!$A$1:$E$26,2,0)</f>
        <v>Chennai</v>
      </c>
      <c r="S188" s="2" t="str">
        <f>VLOOKUP(Table1[[#This Row],[City ID]],Region!$A$1:$E$26,3,0)</f>
        <v>Tamil Nadu</v>
      </c>
      <c r="T188" s="10" t="str">
        <f>VLOOKUP(Table1[[#This Row],[City ID]],Region!$A$1:$E$26,4,0)</f>
        <v>Southern</v>
      </c>
      <c r="U188" s="38">
        <f>MAX(Table1[[#This Row],[Actual Sales]],0)</f>
        <v>173</v>
      </c>
      <c r="V188" s="14">
        <f>MAX(Table1[[#This Row],[Actual Visits]],0)</f>
        <v>9.384615384615385</v>
      </c>
      <c r="W188" s="2" t="str">
        <f>VLOOKUP(Table1[[#This Row],[Period ID]],Period!$C$1:$E$37,2,0)</f>
        <v>Fall</v>
      </c>
      <c r="X188" s="2" t="str">
        <f>VLOOKUP(Table1[[#This Row],[Period ID]],Period!$C$1:$E$37,3,0)</f>
        <v>Post Covid-19</v>
      </c>
    </row>
    <row r="189" spans="1:24" x14ac:dyDescent="0.3">
      <c r="A189" s="2">
        <v>188</v>
      </c>
      <c r="B189" s="2" t="s">
        <v>78</v>
      </c>
      <c r="C189" s="2" t="s">
        <v>81</v>
      </c>
      <c r="D189" s="2" t="s">
        <v>189</v>
      </c>
      <c r="E189" s="2" t="s">
        <v>140</v>
      </c>
      <c r="F189" s="11" t="s">
        <v>204</v>
      </c>
      <c r="G189" s="2" t="s">
        <v>472</v>
      </c>
      <c r="H189" s="12">
        <v>123</v>
      </c>
      <c r="I189" s="12">
        <v>148.685835660442</v>
      </c>
      <c r="J189" s="14">
        <v>12.866666666666667</v>
      </c>
      <c r="K189" s="14">
        <v>15.358375261763586</v>
      </c>
      <c r="L189" s="2">
        <v>0.38447941927507867</v>
      </c>
      <c r="M189" s="2">
        <v>3.1395520924881404E-2</v>
      </c>
      <c r="N189" s="2" t="str">
        <f>VLOOKUP(Table1[[#This Row],[Salesman ID]],Salesman!$A$1:$D$21,4,0)</f>
        <v>Neela Chaudry </v>
      </c>
      <c r="O189" s="2" t="str">
        <f>VLOOKUP(Table1[[#This Row],[SKU Code]],SKU!$A$1:$C$22,3,0)</f>
        <v>Garnier</v>
      </c>
      <c r="P189" s="2" t="str">
        <f>VLOOKUP(Table1[[#This Row],[Store ID]],Stores!$A$1:$F$51,4,0)</f>
        <v>Fireside</v>
      </c>
      <c r="Q189" s="23">
        <f>INDEX(Period!$B$2:$B$37,MATCH(Table1[[#This Row],[Period ID]],Period!$C$2:$C$37,0))</f>
        <v>43466</v>
      </c>
      <c r="R189" s="2" t="str">
        <f>VLOOKUP(Table1[[#This Row],[City ID]],Region!$A$1:$E$26,2,0)</f>
        <v>Amaravati</v>
      </c>
      <c r="S189" s="2" t="str">
        <f>VLOOKUP(Table1[[#This Row],[City ID]],Region!$A$1:$E$26,3,0)</f>
        <v>Andhra Pradesh</v>
      </c>
      <c r="T189" s="10" t="str">
        <f>VLOOKUP(Table1[[#This Row],[City ID]],Region!$A$1:$E$26,4,0)</f>
        <v>Southern</v>
      </c>
      <c r="U189" s="38">
        <f>MAX(Table1[[#This Row],[Actual Sales]],0)</f>
        <v>123</v>
      </c>
      <c r="V189" s="14">
        <f>MAX(Table1[[#This Row],[Actual Visits]],0)</f>
        <v>12.866666666666667</v>
      </c>
      <c r="W189" s="2" t="str">
        <f>VLOOKUP(Table1[[#This Row],[Period ID]],Period!$C$1:$E$37,2,0)</f>
        <v>Winter</v>
      </c>
      <c r="X189" s="2" t="str">
        <f>VLOOKUP(Table1[[#This Row],[Period ID]],Period!$C$1:$E$37,3,0)</f>
        <v>Pre Covid-19</v>
      </c>
    </row>
    <row r="190" spans="1:24" x14ac:dyDescent="0.3">
      <c r="A190" s="2">
        <v>189</v>
      </c>
      <c r="B190" s="2" t="s">
        <v>249</v>
      </c>
      <c r="C190" s="2" t="s">
        <v>98</v>
      </c>
      <c r="D190" s="2" t="s">
        <v>263</v>
      </c>
      <c r="E190" s="2" t="s">
        <v>116</v>
      </c>
      <c r="F190" s="11" t="s">
        <v>207</v>
      </c>
      <c r="G190" s="2" t="s">
        <v>473</v>
      </c>
      <c r="H190" s="12">
        <v>117</v>
      </c>
      <c r="I190" s="12">
        <v>145.95384737177557</v>
      </c>
      <c r="J190" s="14">
        <v>1.6875</v>
      </c>
      <c r="K190" s="14">
        <v>2.5606831403889254</v>
      </c>
      <c r="L190" s="2">
        <v>0.40247676277985878</v>
      </c>
      <c r="M190" s="2">
        <v>0.90257442273371813</v>
      </c>
      <c r="N190" s="2" t="str">
        <f>VLOOKUP(Table1[[#This Row],[Salesman ID]],Salesman!$A$1:$D$21,4,0)</f>
        <v>Rebecca Jones</v>
      </c>
      <c r="O190" s="2" t="str">
        <f>VLOOKUP(Table1[[#This Row],[SKU Code]],SKU!$A$1:$C$22,3,0)</f>
        <v>Garnier</v>
      </c>
      <c r="P190" s="2" t="str">
        <f>VLOOKUP(Table1[[#This Row],[Store ID]],Stores!$A$1:$F$51,4,0)</f>
        <v>BlueFire</v>
      </c>
      <c r="Q190" s="23">
        <f>INDEX(Period!$B$2:$B$37,MATCH(Table1[[#This Row],[Period ID]],Period!$C$2:$C$37,0))</f>
        <v>43556</v>
      </c>
      <c r="R190" s="2" t="str">
        <f>VLOOKUP(Table1[[#This Row],[City ID]],Region!$A$1:$E$26,2,0)</f>
        <v>Kohima</v>
      </c>
      <c r="S190" s="2" t="str">
        <f>VLOOKUP(Table1[[#This Row],[City ID]],Region!$A$1:$E$26,3,0)</f>
        <v>Nagaland</v>
      </c>
      <c r="T190" s="10" t="str">
        <f>VLOOKUP(Table1[[#This Row],[City ID]],Region!$A$1:$E$26,4,0)</f>
        <v>Northern</v>
      </c>
      <c r="U190" s="38">
        <f>MAX(Table1[[#This Row],[Actual Sales]],0)</f>
        <v>117</v>
      </c>
      <c r="V190" s="14">
        <f>MAX(Table1[[#This Row],[Actual Visits]],0)</f>
        <v>1.6875</v>
      </c>
      <c r="W190" s="2" t="str">
        <f>VLOOKUP(Table1[[#This Row],[Period ID]],Period!$C$1:$E$37,2,0)</f>
        <v>Spring</v>
      </c>
      <c r="X190" s="2" t="str">
        <f>VLOOKUP(Table1[[#This Row],[Period ID]],Period!$C$1:$E$37,3,0)</f>
        <v>Pre Covid-19</v>
      </c>
    </row>
    <row r="191" spans="1:24" x14ac:dyDescent="0.3">
      <c r="A191" s="2">
        <v>190</v>
      </c>
      <c r="B191" s="2" t="s">
        <v>78</v>
      </c>
      <c r="C191" s="2" t="s">
        <v>90</v>
      </c>
      <c r="D191" s="2" t="s">
        <v>180</v>
      </c>
      <c r="E191" s="2" t="s">
        <v>133</v>
      </c>
      <c r="F191" s="11" t="s">
        <v>227</v>
      </c>
      <c r="G191" s="2" t="s">
        <v>474</v>
      </c>
      <c r="H191" s="12">
        <v>-62</v>
      </c>
      <c r="I191" s="12">
        <v>70.242783362889995</v>
      </c>
      <c r="J191" s="14">
        <v>-6.7058823529411766</v>
      </c>
      <c r="K191" s="14">
        <v>7.8073351919545937</v>
      </c>
      <c r="L191" s="2">
        <v>0.71127872038116813</v>
      </c>
      <c r="M191" s="2">
        <v>0.42562246812607507</v>
      </c>
      <c r="N191" s="2" t="str">
        <f>VLOOKUP(Table1[[#This Row],[Salesman ID]],Salesman!$A$1:$D$21,4,0)</f>
        <v>Neela Chaudry </v>
      </c>
      <c r="O191" s="2" t="str">
        <f>VLOOKUP(Table1[[#This Row],[SKU Code]],SKU!$A$1:$C$22,3,0)</f>
        <v>NYX Professional</v>
      </c>
      <c r="P191" s="2" t="str">
        <f>VLOOKUP(Table1[[#This Row],[Store ID]],Stores!$A$1:$F$51,4,0)</f>
        <v>Fireside</v>
      </c>
      <c r="Q191" s="23">
        <f>INDEX(Period!$B$2:$B$37,MATCH(Table1[[#This Row],[Period ID]],Period!$C$2:$C$37,0))</f>
        <v>44166</v>
      </c>
      <c r="R191" s="2" t="str">
        <f>VLOOKUP(Table1[[#This Row],[City ID]],Region!$A$1:$E$26,2,0)</f>
        <v>Ranchi</v>
      </c>
      <c r="S191" s="2" t="str">
        <f>VLOOKUP(Table1[[#This Row],[City ID]],Region!$A$1:$E$26,3,0)</f>
        <v>Jharkhand</v>
      </c>
      <c r="T191" s="10" t="str">
        <f>VLOOKUP(Table1[[#This Row],[City ID]],Region!$A$1:$E$26,4,0)</f>
        <v>Eastern</v>
      </c>
      <c r="U191" s="38">
        <f>MAX(Table1[[#This Row],[Actual Sales]],0)</f>
        <v>0</v>
      </c>
      <c r="V191" s="14">
        <f>MAX(Table1[[#This Row],[Actual Visits]],0)</f>
        <v>0</v>
      </c>
      <c r="W191" s="2" t="str">
        <f>VLOOKUP(Table1[[#This Row],[Period ID]],Period!$C$1:$E$37,2,0)</f>
        <v>Winter</v>
      </c>
      <c r="X191" s="2" t="str">
        <f>VLOOKUP(Table1[[#This Row],[Period ID]],Period!$C$1:$E$37,3,0)</f>
        <v>Post Covid-19</v>
      </c>
    </row>
    <row r="192" spans="1:24" x14ac:dyDescent="0.3">
      <c r="A192" s="2">
        <v>191</v>
      </c>
      <c r="B192" s="2" t="s">
        <v>69</v>
      </c>
      <c r="C192" s="2" t="s">
        <v>81</v>
      </c>
      <c r="D192" s="2" t="s">
        <v>183</v>
      </c>
      <c r="E192" s="2" t="s">
        <v>110</v>
      </c>
      <c r="F192" s="11" t="s">
        <v>217</v>
      </c>
      <c r="G192" s="2" t="s">
        <v>475</v>
      </c>
      <c r="H192" s="12">
        <v>179</v>
      </c>
      <c r="I192" s="12">
        <v>203.61675528414952</v>
      </c>
      <c r="J192" s="14">
        <v>5.882352941176471</v>
      </c>
      <c r="K192" s="14">
        <v>6.4147684874294715</v>
      </c>
      <c r="L192" s="2">
        <v>0.13104711685193016</v>
      </c>
      <c r="M192" s="2">
        <v>0.51239811979486705</v>
      </c>
      <c r="N192" s="2" t="str">
        <f>VLOOKUP(Table1[[#This Row],[Salesman ID]],Salesman!$A$1:$D$21,4,0)</f>
        <v>Samuel George</v>
      </c>
      <c r="O192" s="2" t="str">
        <f>VLOOKUP(Table1[[#This Row],[SKU Code]],SKU!$A$1:$C$22,3,0)</f>
        <v>Maybelline</v>
      </c>
      <c r="P192" s="2" t="str">
        <f>VLOOKUP(Table1[[#This Row],[Store ID]],Stores!$A$1:$F$51,4,0)</f>
        <v>Saffron</v>
      </c>
      <c r="Q192" s="23">
        <f>INDEX(Period!$B$2:$B$37,MATCH(Table1[[#This Row],[Period ID]],Period!$C$2:$C$37,0))</f>
        <v>43862</v>
      </c>
      <c r="R192" s="2" t="str">
        <f>VLOOKUP(Table1[[#This Row],[City ID]],Region!$A$1:$E$26,2,0)</f>
        <v>Amaravati</v>
      </c>
      <c r="S192" s="2" t="str">
        <f>VLOOKUP(Table1[[#This Row],[City ID]],Region!$A$1:$E$26,3,0)</f>
        <v>Andhra Pradesh</v>
      </c>
      <c r="T192" s="10" t="str">
        <f>VLOOKUP(Table1[[#This Row],[City ID]],Region!$A$1:$E$26,4,0)</f>
        <v>Southern</v>
      </c>
      <c r="U192" s="38">
        <f>MAX(Table1[[#This Row],[Actual Sales]],0)</f>
        <v>179</v>
      </c>
      <c r="V192" s="14">
        <f>MAX(Table1[[#This Row],[Actual Visits]],0)</f>
        <v>5.882352941176471</v>
      </c>
      <c r="W192" s="2" t="str">
        <f>VLOOKUP(Table1[[#This Row],[Period ID]],Period!$C$1:$E$37,2,0)</f>
        <v>Winter</v>
      </c>
      <c r="X192" s="2" t="str">
        <f>VLOOKUP(Table1[[#This Row],[Period ID]],Period!$C$1:$E$37,3,0)</f>
        <v>Pre Covid-19</v>
      </c>
    </row>
    <row r="193" spans="1:24" x14ac:dyDescent="0.3">
      <c r="A193" s="2">
        <v>192</v>
      </c>
      <c r="B193" s="2" t="s">
        <v>69</v>
      </c>
      <c r="C193" s="2" t="s">
        <v>101</v>
      </c>
      <c r="D193" s="2" t="s">
        <v>260</v>
      </c>
      <c r="E193" s="2" t="s">
        <v>119</v>
      </c>
      <c r="F193" s="11" t="s">
        <v>208</v>
      </c>
      <c r="G193" s="2" t="s">
        <v>476</v>
      </c>
      <c r="H193" s="12">
        <v>121</v>
      </c>
      <c r="I193" s="12">
        <v>129.97091132287474</v>
      </c>
      <c r="J193" s="14">
        <v>1.0555555555555556</v>
      </c>
      <c r="K193" s="14">
        <v>1.8819931021157341</v>
      </c>
      <c r="L193" s="2">
        <v>0.38776480340148622</v>
      </c>
      <c r="M193" s="2">
        <v>0.94368147537297564</v>
      </c>
      <c r="N193" s="2" t="str">
        <f>VLOOKUP(Table1[[#This Row],[Salesman ID]],Salesman!$A$1:$D$21,4,0)</f>
        <v>Samuel George</v>
      </c>
      <c r="O193" s="2" t="str">
        <f>VLOOKUP(Table1[[#This Row],[SKU Code]],SKU!$A$1:$C$22,3,0)</f>
        <v>Garnier</v>
      </c>
      <c r="P193" s="2" t="str">
        <f>VLOOKUP(Table1[[#This Row],[Store ID]],Stores!$A$1:$F$51,4,0)</f>
        <v>Fireside</v>
      </c>
      <c r="Q193" s="23">
        <f>INDEX(Period!$B$2:$B$37,MATCH(Table1[[#This Row],[Period ID]],Period!$C$2:$C$37,0))</f>
        <v>43586</v>
      </c>
      <c r="R193" s="2" t="str">
        <f>VLOOKUP(Table1[[#This Row],[City ID]],Region!$A$1:$E$26,2,0)</f>
        <v>Jaipur</v>
      </c>
      <c r="S193" s="2" t="str">
        <f>VLOOKUP(Table1[[#This Row],[City ID]],Region!$A$1:$E$26,3,0)</f>
        <v>Rajasthan</v>
      </c>
      <c r="T193" s="10" t="str">
        <f>VLOOKUP(Table1[[#This Row],[City ID]],Region!$A$1:$E$26,4,0)</f>
        <v>Northern</v>
      </c>
      <c r="U193" s="38">
        <f>MAX(Table1[[#This Row],[Actual Sales]],0)</f>
        <v>121</v>
      </c>
      <c r="V193" s="14">
        <f>MAX(Table1[[#This Row],[Actual Visits]],0)</f>
        <v>1.0555555555555556</v>
      </c>
      <c r="W193" s="2" t="str">
        <f>VLOOKUP(Table1[[#This Row],[Period ID]],Period!$C$1:$E$37,2,0)</f>
        <v>Spring</v>
      </c>
      <c r="X193" s="2" t="str">
        <f>VLOOKUP(Table1[[#This Row],[Period ID]],Period!$C$1:$E$37,3,0)</f>
        <v>Pre Covid-19</v>
      </c>
    </row>
    <row r="194" spans="1:24" x14ac:dyDescent="0.3">
      <c r="A194" s="2">
        <v>193</v>
      </c>
      <c r="B194" s="2" t="s">
        <v>74</v>
      </c>
      <c r="C194" s="2" t="s">
        <v>98</v>
      </c>
      <c r="D194" s="2" t="s">
        <v>259</v>
      </c>
      <c r="E194" s="2" t="s">
        <v>130</v>
      </c>
      <c r="F194" s="11" t="s">
        <v>217</v>
      </c>
      <c r="G194" s="2" t="s">
        <v>477</v>
      </c>
      <c r="H194" s="12">
        <v>108</v>
      </c>
      <c r="I194" s="12">
        <v>181.54534897016254</v>
      </c>
      <c r="J194" s="14">
        <v>2.15</v>
      </c>
      <c r="K194" s="14">
        <v>2.9650066984712797</v>
      </c>
      <c r="L194" s="2">
        <v>0.4466049400686819</v>
      </c>
      <c r="M194" s="2">
        <v>0.8475596206466407</v>
      </c>
      <c r="N194" s="2" t="str">
        <f>VLOOKUP(Table1[[#This Row],[Salesman ID]],Salesman!$A$1:$D$21,4,0)</f>
        <v>Tejaswani Butala </v>
      </c>
      <c r="O194" s="2" t="str">
        <f>VLOOKUP(Table1[[#This Row],[SKU Code]],SKU!$A$1:$C$22,3,0)</f>
        <v>Garnier</v>
      </c>
      <c r="P194" s="2" t="str">
        <f>VLOOKUP(Table1[[#This Row],[Store ID]],Stores!$A$1:$F$51,4,0)</f>
        <v>BlueFire</v>
      </c>
      <c r="Q194" s="23">
        <f>INDEX(Period!$B$2:$B$37,MATCH(Table1[[#This Row],[Period ID]],Period!$C$2:$C$37,0))</f>
        <v>43862</v>
      </c>
      <c r="R194" s="2" t="str">
        <f>VLOOKUP(Table1[[#This Row],[City ID]],Region!$A$1:$E$26,2,0)</f>
        <v>Kohima</v>
      </c>
      <c r="S194" s="2" t="str">
        <f>VLOOKUP(Table1[[#This Row],[City ID]],Region!$A$1:$E$26,3,0)</f>
        <v>Nagaland</v>
      </c>
      <c r="T194" s="10" t="str">
        <f>VLOOKUP(Table1[[#This Row],[City ID]],Region!$A$1:$E$26,4,0)</f>
        <v>Northern</v>
      </c>
      <c r="U194" s="38">
        <f>MAX(Table1[[#This Row],[Actual Sales]],0)</f>
        <v>108</v>
      </c>
      <c r="V194" s="14">
        <f>MAX(Table1[[#This Row],[Actual Visits]],0)</f>
        <v>2.15</v>
      </c>
      <c r="W194" s="2" t="str">
        <f>VLOOKUP(Table1[[#This Row],[Period ID]],Period!$C$1:$E$37,2,0)</f>
        <v>Winter</v>
      </c>
      <c r="X194" s="2" t="str">
        <f>VLOOKUP(Table1[[#This Row],[Period ID]],Period!$C$1:$E$37,3,0)</f>
        <v>Pre Covid-19</v>
      </c>
    </row>
    <row r="195" spans="1:24" x14ac:dyDescent="0.3">
      <c r="A195" s="2">
        <v>194</v>
      </c>
      <c r="B195" s="2" t="s">
        <v>77</v>
      </c>
      <c r="C195" s="2" t="s">
        <v>105</v>
      </c>
      <c r="D195" s="2" t="s">
        <v>259</v>
      </c>
      <c r="E195" s="2" t="s">
        <v>125</v>
      </c>
      <c r="F195" s="11" t="s">
        <v>216</v>
      </c>
      <c r="G195" s="2" t="s">
        <v>478</v>
      </c>
      <c r="H195" s="12">
        <v>47</v>
      </c>
      <c r="I195" s="12">
        <v>78.589435875926867</v>
      </c>
      <c r="J195" s="14">
        <v>10.461538461538462</v>
      </c>
      <c r="K195" s="14">
        <v>20.38617476679714</v>
      </c>
      <c r="L195" s="2">
        <v>0.79674254115360366</v>
      </c>
      <c r="M195" s="2">
        <v>0.31954113717605548</v>
      </c>
      <c r="N195" s="2" t="str">
        <f>VLOOKUP(Table1[[#This Row],[Salesman ID]],Salesman!$A$1:$D$21,4,0)</f>
        <v>Vijay Dev</v>
      </c>
      <c r="O195" s="2" t="str">
        <f>VLOOKUP(Table1[[#This Row],[SKU Code]],SKU!$A$1:$C$22,3,0)</f>
        <v>Garnier</v>
      </c>
      <c r="P195" s="2" t="str">
        <f>VLOOKUP(Table1[[#This Row],[Store ID]],Stores!$A$1:$F$51,4,0)</f>
        <v>AllAround</v>
      </c>
      <c r="Q195" s="23">
        <f>INDEX(Period!$B$2:$B$37,MATCH(Table1[[#This Row],[Period ID]],Period!$C$2:$C$37,0))</f>
        <v>43831</v>
      </c>
      <c r="R195" s="2" t="str">
        <f>VLOOKUP(Table1[[#This Row],[City ID]],Region!$A$1:$E$26,2,0)</f>
        <v>Kolkata</v>
      </c>
      <c r="S195" s="2" t="str">
        <f>VLOOKUP(Table1[[#This Row],[City ID]],Region!$A$1:$E$26,3,0)</f>
        <v>West Bengal</v>
      </c>
      <c r="T195" s="10" t="str">
        <f>VLOOKUP(Table1[[#This Row],[City ID]],Region!$A$1:$E$26,4,0)</f>
        <v>Eastern</v>
      </c>
      <c r="U195" s="38">
        <f>MAX(Table1[[#This Row],[Actual Sales]],0)</f>
        <v>47</v>
      </c>
      <c r="V195" s="14">
        <f>MAX(Table1[[#This Row],[Actual Visits]],0)</f>
        <v>10.461538461538462</v>
      </c>
      <c r="W195" s="2" t="str">
        <f>VLOOKUP(Table1[[#This Row],[Period ID]],Period!$C$1:$E$37,2,0)</f>
        <v>Winter</v>
      </c>
      <c r="X195" s="2" t="str">
        <f>VLOOKUP(Table1[[#This Row],[Period ID]],Period!$C$1:$E$37,3,0)</f>
        <v>Pre Covid-19</v>
      </c>
    </row>
    <row r="196" spans="1:24" x14ac:dyDescent="0.3">
      <c r="A196" s="2">
        <v>195</v>
      </c>
      <c r="B196" s="2" t="s">
        <v>78</v>
      </c>
      <c r="C196" s="2" t="s">
        <v>87</v>
      </c>
      <c r="D196" s="2" t="s">
        <v>258</v>
      </c>
      <c r="E196" s="2" t="s">
        <v>148</v>
      </c>
      <c r="F196" s="11" t="s">
        <v>225</v>
      </c>
      <c r="G196" s="2" t="s">
        <v>479</v>
      </c>
      <c r="H196" s="12">
        <v>11</v>
      </c>
      <c r="I196" s="12">
        <v>13.672866329960058</v>
      </c>
      <c r="J196" s="14">
        <v>9.5882352941176467</v>
      </c>
      <c r="K196" s="14">
        <v>10.837912720526225</v>
      </c>
      <c r="L196" s="2">
        <v>0.94885321036616976</v>
      </c>
      <c r="M196" s="2">
        <v>0.18800362279198357</v>
      </c>
      <c r="N196" s="2" t="str">
        <f>VLOOKUP(Table1[[#This Row],[Salesman ID]],Salesman!$A$1:$D$21,4,0)</f>
        <v>Neela Chaudry </v>
      </c>
      <c r="O196" s="2" t="str">
        <f>VLOOKUP(Table1[[#This Row],[SKU Code]],SKU!$A$1:$C$22,3,0)</f>
        <v>Garnier</v>
      </c>
      <c r="P196" s="2" t="str">
        <f>VLOOKUP(Table1[[#This Row],[Store ID]],Stores!$A$1:$F$51,4,0)</f>
        <v>OurTown</v>
      </c>
      <c r="Q196" s="23">
        <f>INDEX(Period!$B$2:$B$37,MATCH(Table1[[#This Row],[Period ID]],Period!$C$2:$C$37,0))</f>
        <v>44105</v>
      </c>
      <c r="R196" s="2" t="str">
        <f>VLOOKUP(Table1[[#This Row],[City ID]],Region!$A$1:$E$26,2,0)</f>
        <v>Gandhinagar</v>
      </c>
      <c r="S196" s="2" t="str">
        <f>VLOOKUP(Table1[[#This Row],[City ID]],Region!$A$1:$E$26,3,0)</f>
        <v>Gujarat</v>
      </c>
      <c r="T196" s="10" t="str">
        <f>VLOOKUP(Table1[[#This Row],[City ID]],Region!$A$1:$E$26,4,0)</f>
        <v>Western</v>
      </c>
      <c r="U196" s="38">
        <f>MAX(Table1[[#This Row],[Actual Sales]],0)</f>
        <v>11</v>
      </c>
      <c r="V196" s="14">
        <f>MAX(Table1[[#This Row],[Actual Visits]],0)</f>
        <v>9.5882352941176467</v>
      </c>
      <c r="W196" s="2" t="str">
        <f>VLOOKUP(Table1[[#This Row],[Period ID]],Period!$C$1:$E$37,2,0)</f>
        <v>Fall</v>
      </c>
      <c r="X196" s="2" t="str">
        <f>VLOOKUP(Table1[[#This Row],[Period ID]],Period!$C$1:$E$37,3,0)</f>
        <v>Post Covid-19</v>
      </c>
    </row>
    <row r="197" spans="1:24" x14ac:dyDescent="0.3">
      <c r="A197" s="2">
        <v>196</v>
      </c>
      <c r="B197" s="2" t="s">
        <v>66</v>
      </c>
      <c r="C197" s="2" t="s">
        <v>97</v>
      </c>
      <c r="D197" s="2" t="s">
        <v>186</v>
      </c>
      <c r="E197" s="2" t="s">
        <v>110</v>
      </c>
      <c r="F197" s="11" t="s">
        <v>206</v>
      </c>
      <c r="G197" s="2" t="s">
        <v>480</v>
      </c>
      <c r="H197" s="12">
        <v>55</v>
      </c>
      <c r="I197" s="12">
        <v>98.327793989889443</v>
      </c>
      <c r="J197" s="14">
        <v>7.615384615384615</v>
      </c>
      <c r="K197" s="14">
        <v>8.3317079810846479</v>
      </c>
      <c r="L197" s="2">
        <v>0.76719879575240857</v>
      </c>
      <c r="M197" s="2">
        <v>0.51373251696344713</v>
      </c>
      <c r="N197" s="2" t="str">
        <f>VLOOKUP(Table1[[#This Row],[Salesman ID]],Salesman!$A$1:$D$21,4,0)</f>
        <v>Wahid Khan</v>
      </c>
      <c r="O197" s="2" t="str">
        <f>VLOOKUP(Table1[[#This Row],[SKU Code]],SKU!$A$1:$C$22,3,0)</f>
        <v>NYX Professional</v>
      </c>
      <c r="P197" s="2" t="str">
        <f>VLOOKUP(Table1[[#This Row],[Store ID]],Stores!$A$1:$F$51,4,0)</f>
        <v>Saffron</v>
      </c>
      <c r="Q197" s="23">
        <f>INDEX(Period!$B$2:$B$37,MATCH(Table1[[#This Row],[Period ID]],Period!$C$2:$C$37,0))</f>
        <v>43525</v>
      </c>
      <c r="R197" s="2" t="str">
        <f>VLOOKUP(Table1[[#This Row],[City ID]],Region!$A$1:$E$26,2,0)</f>
        <v>Aizawl</v>
      </c>
      <c r="S197" s="2" t="str">
        <f>VLOOKUP(Table1[[#This Row],[City ID]],Region!$A$1:$E$26,3,0)</f>
        <v>Mizoram</v>
      </c>
      <c r="T197" s="10" t="str">
        <f>VLOOKUP(Table1[[#This Row],[City ID]],Region!$A$1:$E$26,4,0)</f>
        <v>Northern</v>
      </c>
      <c r="U197" s="38">
        <f>MAX(Table1[[#This Row],[Actual Sales]],0)</f>
        <v>55</v>
      </c>
      <c r="V197" s="14">
        <f>MAX(Table1[[#This Row],[Actual Visits]],0)</f>
        <v>7.615384615384615</v>
      </c>
      <c r="W197" s="2" t="str">
        <f>VLOOKUP(Table1[[#This Row],[Period ID]],Period!$C$1:$E$37,2,0)</f>
        <v>Spring</v>
      </c>
      <c r="X197" s="2" t="str">
        <f>VLOOKUP(Table1[[#This Row],[Period ID]],Period!$C$1:$E$37,3,0)</f>
        <v>Pre Covid-19</v>
      </c>
    </row>
    <row r="198" spans="1:24" x14ac:dyDescent="0.3">
      <c r="A198" s="2">
        <v>197</v>
      </c>
      <c r="B198" s="2" t="s">
        <v>253</v>
      </c>
      <c r="C198" s="2" t="s">
        <v>101</v>
      </c>
      <c r="D198" s="2" t="s">
        <v>188</v>
      </c>
      <c r="E198" s="2" t="s">
        <v>141</v>
      </c>
      <c r="F198" s="11" t="s">
        <v>222</v>
      </c>
      <c r="G198" s="2" t="s">
        <v>481</v>
      </c>
      <c r="H198" s="12">
        <v>13</v>
      </c>
      <c r="I198" s="12">
        <v>20.280833268989213</v>
      </c>
      <c r="J198" s="14">
        <v>9.8000000000000007</v>
      </c>
      <c r="K198" s="14">
        <v>14.252093964988761</v>
      </c>
      <c r="L198" s="2">
        <v>0.94195415858698162</v>
      </c>
      <c r="M198" s="2">
        <v>0.25957289705455777</v>
      </c>
      <c r="N198" s="2" t="str">
        <f>VLOOKUP(Table1[[#This Row],[Salesman ID]],Salesman!$A$1:$D$21,4,0)</f>
        <v>Nancy Mohan</v>
      </c>
      <c r="O198" s="2" t="str">
        <f>VLOOKUP(Table1[[#This Row],[SKU Code]],SKU!$A$1:$C$22,3,0)</f>
        <v>Garnier</v>
      </c>
      <c r="P198" s="2" t="str">
        <f>VLOOKUP(Table1[[#This Row],[Store ID]],Stores!$A$1:$F$51,4,0)</f>
        <v>OurTown</v>
      </c>
      <c r="Q198" s="23">
        <f>INDEX(Period!$B$2:$B$37,MATCH(Table1[[#This Row],[Period ID]],Period!$C$2:$C$37,0))</f>
        <v>44013</v>
      </c>
      <c r="R198" s="2" t="str">
        <f>VLOOKUP(Table1[[#This Row],[City ID]],Region!$A$1:$E$26,2,0)</f>
        <v>Jaipur</v>
      </c>
      <c r="S198" s="2" t="str">
        <f>VLOOKUP(Table1[[#This Row],[City ID]],Region!$A$1:$E$26,3,0)</f>
        <v>Rajasthan</v>
      </c>
      <c r="T198" s="10" t="str">
        <f>VLOOKUP(Table1[[#This Row],[City ID]],Region!$A$1:$E$26,4,0)</f>
        <v>Northern</v>
      </c>
      <c r="U198" s="38">
        <f>MAX(Table1[[#This Row],[Actual Sales]],0)</f>
        <v>13</v>
      </c>
      <c r="V198" s="14">
        <f>MAX(Table1[[#This Row],[Actual Visits]],0)</f>
        <v>9.8000000000000007</v>
      </c>
      <c r="W198" s="2" t="str">
        <f>VLOOKUP(Table1[[#This Row],[Period ID]],Period!$C$1:$E$37,2,0)</f>
        <v>Summer</v>
      </c>
      <c r="X198" s="2" t="str">
        <f>VLOOKUP(Table1[[#This Row],[Period ID]],Period!$C$1:$E$37,3,0)</f>
        <v>Post Covid-19</v>
      </c>
    </row>
    <row r="199" spans="1:24" x14ac:dyDescent="0.3">
      <c r="A199" s="2">
        <v>198</v>
      </c>
      <c r="B199" s="2" t="s">
        <v>80</v>
      </c>
      <c r="C199" s="2" t="s">
        <v>83</v>
      </c>
      <c r="D199" s="2" t="s">
        <v>263</v>
      </c>
      <c r="E199" s="2" t="s">
        <v>110</v>
      </c>
      <c r="F199" s="11" t="s">
        <v>196</v>
      </c>
      <c r="G199" s="2" t="s">
        <v>482</v>
      </c>
      <c r="H199" s="12">
        <v>147</v>
      </c>
      <c r="I199" s="12">
        <v>172.20359989538309</v>
      </c>
      <c r="J199" s="14">
        <v>2.5555555555555554</v>
      </c>
      <c r="K199" s="14">
        <v>3.1251026597753038</v>
      </c>
      <c r="L199" s="2">
        <v>0.28434151957218001</v>
      </c>
      <c r="M199" s="2">
        <v>0.82285494797946201</v>
      </c>
      <c r="N199" s="2" t="str">
        <f>VLOOKUP(Table1[[#This Row],[Salesman ID]],Salesman!$A$1:$D$21,4,0)</f>
        <v>Shweta Kalla </v>
      </c>
      <c r="O199" s="2" t="str">
        <f>VLOOKUP(Table1[[#This Row],[SKU Code]],SKU!$A$1:$C$22,3,0)</f>
        <v>Garnier</v>
      </c>
      <c r="P199" s="2" t="str">
        <f>VLOOKUP(Table1[[#This Row],[Store ID]],Stores!$A$1:$F$51,4,0)</f>
        <v>Saffron</v>
      </c>
      <c r="Q199" s="23">
        <f>INDEX(Period!$B$2:$B$37,MATCH(Table1[[#This Row],[Period ID]],Period!$C$2:$C$37,0))</f>
        <v>43221</v>
      </c>
      <c r="R199" s="2" t="str">
        <f>VLOOKUP(Table1[[#This Row],[City ID]],Region!$A$1:$E$26,2,0)</f>
        <v>Dispur</v>
      </c>
      <c r="S199" s="2" t="str">
        <f>VLOOKUP(Table1[[#This Row],[City ID]],Region!$A$1:$E$26,3,0)</f>
        <v>Assam</v>
      </c>
      <c r="T199" s="10" t="str">
        <f>VLOOKUP(Table1[[#This Row],[City ID]],Region!$A$1:$E$26,4,0)</f>
        <v>Northern</v>
      </c>
      <c r="U199" s="38">
        <f>MAX(Table1[[#This Row],[Actual Sales]],0)</f>
        <v>147</v>
      </c>
      <c r="V199" s="14">
        <f>MAX(Table1[[#This Row],[Actual Visits]],0)</f>
        <v>2.5555555555555554</v>
      </c>
      <c r="W199" s="2" t="str">
        <f>VLOOKUP(Table1[[#This Row],[Period ID]],Period!$C$1:$E$37,2,0)</f>
        <v>Spring</v>
      </c>
      <c r="X199" s="2" t="str">
        <f>VLOOKUP(Table1[[#This Row],[Period ID]],Period!$C$1:$E$37,3,0)</f>
        <v>Pre Covid-19</v>
      </c>
    </row>
    <row r="200" spans="1:24" x14ac:dyDescent="0.3">
      <c r="A200" s="2">
        <v>199</v>
      </c>
      <c r="B200" s="2" t="s">
        <v>69</v>
      </c>
      <c r="C200" s="2" t="s">
        <v>82</v>
      </c>
      <c r="D200" s="2" t="s">
        <v>258</v>
      </c>
      <c r="E200" s="2" t="s">
        <v>136</v>
      </c>
      <c r="F200" s="11" t="s">
        <v>196</v>
      </c>
      <c r="G200" s="2" t="s">
        <v>483</v>
      </c>
      <c r="H200" s="12">
        <v>88</v>
      </c>
      <c r="I200" s="12">
        <v>140.41506267486818</v>
      </c>
      <c r="J200" s="14">
        <v>9.2727272727272734</v>
      </c>
      <c r="K200" s="14">
        <v>12.708734427305565</v>
      </c>
      <c r="L200" s="2">
        <v>0.56824548471620195</v>
      </c>
      <c r="M200" s="2">
        <v>0.50422675671529804</v>
      </c>
      <c r="N200" s="2" t="str">
        <f>VLOOKUP(Table1[[#This Row],[Salesman ID]],Salesman!$A$1:$D$21,4,0)</f>
        <v>Samuel George</v>
      </c>
      <c r="O200" s="2" t="str">
        <f>VLOOKUP(Table1[[#This Row],[SKU Code]],SKU!$A$1:$C$22,3,0)</f>
        <v>Garnier</v>
      </c>
      <c r="P200" s="2" t="str">
        <f>VLOOKUP(Table1[[#This Row],[Store ID]],Stores!$A$1:$F$51,4,0)</f>
        <v>AllStar</v>
      </c>
      <c r="Q200" s="23">
        <f>INDEX(Period!$B$2:$B$37,MATCH(Table1[[#This Row],[Period ID]],Period!$C$2:$C$37,0))</f>
        <v>43221</v>
      </c>
      <c r="R200" s="2" t="str">
        <f>VLOOKUP(Table1[[#This Row],[City ID]],Region!$A$1:$E$26,2,0)</f>
        <v>Itanagar</v>
      </c>
      <c r="S200" s="2" t="str">
        <f>VLOOKUP(Table1[[#This Row],[City ID]],Region!$A$1:$E$26,3,0)</f>
        <v>Arunachal Pradesh</v>
      </c>
      <c r="T200" s="10" t="str">
        <f>VLOOKUP(Table1[[#This Row],[City ID]],Region!$A$1:$E$26,4,0)</f>
        <v>Northern</v>
      </c>
      <c r="U200" s="38">
        <f>MAX(Table1[[#This Row],[Actual Sales]],0)</f>
        <v>88</v>
      </c>
      <c r="V200" s="14">
        <f>MAX(Table1[[#This Row],[Actual Visits]],0)</f>
        <v>9.2727272727272734</v>
      </c>
      <c r="W200" s="2" t="str">
        <f>VLOOKUP(Table1[[#This Row],[Period ID]],Period!$C$1:$E$37,2,0)</f>
        <v>Spring</v>
      </c>
      <c r="X200" s="2" t="str">
        <f>VLOOKUP(Table1[[#This Row],[Period ID]],Period!$C$1:$E$37,3,0)</f>
        <v>Pre Covid-19</v>
      </c>
    </row>
    <row r="201" spans="1:24" x14ac:dyDescent="0.3">
      <c r="A201" s="2">
        <v>200</v>
      </c>
      <c r="B201" s="2" t="s">
        <v>78</v>
      </c>
      <c r="C201" s="2" t="s">
        <v>81</v>
      </c>
      <c r="D201" s="2" t="s">
        <v>262</v>
      </c>
      <c r="E201" s="2" t="s">
        <v>114</v>
      </c>
      <c r="F201" s="11" t="s">
        <v>215</v>
      </c>
      <c r="G201" s="2" t="s">
        <v>484</v>
      </c>
      <c r="H201" s="12">
        <v>-101</v>
      </c>
      <c r="I201" s="12">
        <v>125.05833731242382</v>
      </c>
      <c r="J201" s="14">
        <v>-8.3529411764705888</v>
      </c>
      <c r="K201" s="14">
        <v>8.6652213440032853</v>
      </c>
      <c r="L201" s="2">
        <v>0.48875205762189322</v>
      </c>
      <c r="M201" s="2">
        <v>0.29294381425638871</v>
      </c>
      <c r="N201" s="2" t="str">
        <f>VLOOKUP(Table1[[#This Row],[Salesman ID]],Salesman!$A$1:$D$21,4,0)</f>
        <v>Neela Chaudry </v>
      </c>
      <c r="O201" s="2" t="str">
        <f>VLOOKUP(Table1[[#This Row],[SKU Code]],SKU!$A$1:$C$22,3,0)</f>
        <v>Maybelline</v>
      </c>
      <c r="P201" s="2" t="str">
        <f>VLOOKUP(Table1[[#This Row],[Store ID]],Stores!$A$1:$F$51,4,0)</f>
        <v>Nexus</v>
      </c>
      <c r="Q201" s="23">
        <f>INDEX(Period!$B$2:$B$37,MATCH(Table1[[#This Row],[Period ID]],Period!$C$2:$C$37,0))</f>
        <v>43800</v>
      </c>
      <c r="R201" s="2" t="str">
        <f>VLOOKUP(Table1[[#This Row],[City ID]],Region!$A$1:$E$26,2,0)</f>
        <v>Amaravati</v>
      </c>
      <c r="S201" s="2" t="str">
        <f>VLOOKUP(Table1[[#This Row],[City ID]],Region!$A$1:$E$26,3,0)</f>
        <v>Andhra Pradesh</v>
      </c>
      <c r="T201" s="10" t="str">
        <f>VLOOKUP(Table1[[#This Row],[City ID]],Region!$A$1:$E$26,4,0)</f>
        <v>Southern</v>
      </c>
      <c r="U201" s="38">
        <f>MAX(Table1[[#This Row],[Actual Sales]],0)</f>
        <v>0</v>
      </c>
      <c r="V201" s="14">
        <f>MAX(Table1[[#This Row],[Actual Visits]],0)</f>
        <v>0</v>
      </c>
      <c r="W201" s="2" t="str">
        <f>VLOOKUP(Table1[[#This Row],[Period ID]],Period!$C$1:$E$37,2,0)</f>
        <v>Winter</v>
      </c>
      <c r="X201" s="2" t="str">
        <f>VLOOKUP(Table1[[#This Row],[Period ID]],Period!$C$1:$E$37,3,0)</f>
        <v>Pre Covid-19</v>
      </c>
    </row>
  </sheetData>
  <pageMargins left="0.7" right="0.7" top="0.75" bottom="0.75" header="0.3" footer="0.3"/>
  <pageSetup orientation="portrait" r:id="rId1"/>
  <ignoredErrors>
    <ignoredError sqref="J2 B3:B201 C3:C201 D3:D201 E3:E201 F3:F201 G3:G201 H3:H201 I12 I3:I11 I13:I201 J3:J201 K3:K201" calculatedColumn="1"/>
  </ignoredErrors>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4E6C08-F0A5-4E45-8F77-081361444A90}">
  <dimension ref="A1"/>
  <sheetViews>
    <sheetView zoomScale="90" zoomScaleNormal="90" workbookViewId="0">
      <selection activeCell="K40" sqref="K40"/>
    </sheetView>
  </sheetViews>
  <sheetFormatPr defaultRowHeight="14.4" x14ac:dyDescent="0.3"/>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3F298B-4884-4AF5-98B0-5684196734B7}">
  <dimension ref="A1"/>
  <sheetViews>
    <sheetView topLeftCell="A19" zoomScale="90" zoomScaleNormal="90" workbookViewId="0">
      <selection activeCell="K40" sqref="K40"/>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3FB7EB-1A00-4928-98EA-259CC0BFF6E0}">
  <dimension ref="A1:E37"/>
  <sheetViews>
    <sheetView showGridLines="0" workbookViewId="0">
      <selection activeCell="E1" sqref="E1:E1048576"/>
    </sheetView>
  </sheetViews>
  <sheetFormatPr defaultColWidth="10.21875" defaultRowHeight="14.4" x14ac:dyDescent="0.3"/>
  <cols>
    <col min="1" max="1" width="13.77734375" customWidth="1"/>
    <col min="5" max="5" width="17.77734375" customWidth="1"/>
  </cols>
  <sheetData>
    <row r="1" spans="1:5" x14ac:dyDescent="0.3">
      <c r="A1" s="3" t="s">
        <v>191</v>
      </c>
      <c r="B1" s="3" t="s">
        <v>156</v>
      </c>
      <c r="C1" s="3" t="s">
        <v>608</v>
      </c>
      <c r="D1" s="6" t="s">
        <v>243</v>
      </c>
      <c r="E1" s="9" t="s">
        <v>246</v>
      </c>
    </row>
    <row r="2" spans="1:5" x14ac:dyDescent="0.3">
      <c r="A2" s="2" t="str">
        <f>"P-"&amp;_xlfn.NUMBERVALUE(B2)</f>
        <v>P-43101</v>
      </c>
      <c r="B2" s="8">
        <v>43101</v>
      </c>
      <c r="C2" s="2" t="s">
        <v>192</v>
      </c>
      <c r="D2" s="2" t="s">
        <v>241</v>
      </c>
      <c r="E2" s="2" t="s">
        <v>244</v>
      </c>
    </row>
    <row r="3" spans="1:5" x14ac:dyDescent="0.3">
      <c r="A3" s="2" t="str">
        <f t="shared" ref="A3:A37" si="0">"P-"&amp;_xlfn.NUMBERVALUE(B3)</f>
        <v>P-43132</v>
      </c>
      <c r="B3" s="8">
        <v>43132</v>
      </c>
      <c r="C3" s="2" t="s">
        <v>193</v>
      </c>
      <c r="D3" s="2" t="s">
        <v>241</v>
      </c>
      <c r="E3" s="2" t="s">
        <v>244</v>
      </c>
    </row>
    <row r="4" spans="1:5" x14ac:dyDescent="0.3">
      <c r="A4" s="2" t="str">
        <f t="shared" si="0"/>
        <v>P-43160</v>
      </c>
      <c r="B4" s="8">
        <v>43160</v>
      </c>
      <c r="C4" s="2" t="s">
        <v>194</v>
      </c>
      <c r="D4" s="2" t="s">
        <v>242</v>
      </c>
      <c r="E4" s="2" t="s">
        <v>244</v>
      </c>
    </row>
    <row r="5" spans="1:5" x14ac:dyDescent="0.3">
      <c r="A5" s="2" t="str">
        <f t="shared" si="0"/>
        <v>P-43191</v>
      </c>
      <c r="B5" s="8">
        <v>43191</v>
      </c>
      <c r="C5" s="2" t="s">
        <v>195</v>
      </c>
      <c r="D5" s="2" t="s">
        <v>242</v>
      </c>
      <c r="E5" s="2" t="s">
        <v>244</v>
      </c>
    </row>
    <row r="6" spans="1:5" x14ac:dyDescent="0.3">
      <c r="A6" s="2" t="str">
        <f t="shared" si="0"/>
        <v>P-43221</v>
      </c>
      <c r="B6" s="8">
        <v>43221</v>
      </c>
      <c r="C6" s="2" t="s">
        <v>196</v>
      </c>
      <c r="D6" s="2" t="s">
        <v>242</v>
      </c>
      <c r="E6" s="2" t="s">
        <v>244</v>
      </c>
    </row>
    <row r="7" spans="1:5" x14ac:dyDescent="0.3">
      <c r="A7" s="2" t="str">
        <f t="shared" si="0"/>
        <v>P-43252</v>
      </c>
      <c r="B7" s="8">
        <v>43252</v>
      </c>
      <c r="C7" s="2" t="s">
        <v>197</v>
      </c>
      <c r="D7" s="2" t="s">
        <v>239</v>
      </c>
      <c r="E7" s="2" t="s">
        <v>244</v>
      </c>
    </row>
    <row r="8" spans="1:5" x14ac:dyDescent="0.3">
      <c r="A8" s="2" t="str">
        <f t="shared" si="0"/>
        <v>P-43282</v>
      </c>
      <c r="B8" s="8">
        <v>43282</v>
      </c>
      <c r="C8" s="2" t="s">
        <v>198</v>
      </c>
      <c r="D8" s="2" t="s">
        <v>239</v>
      </c>
      <c r="E8" s="2" t="s">
        <v>244</v>
      </c>
    </row>
    <row r="9" spans="1:5" x14ac:dyDescent="0.3">
      <c r="A9" s="2" t="str">
        <f t="shared" si="0"/>
        <v>P-43313</v>
      </c>
      <c r="B9" s="8">
        <v>43313</v>
      </c>
      <c r="C9" s="2" t="s">
        <v>199</v>
      </c>
      <c r="D9" s="2" t="s">
        <v>239</v>
      </c>
      <c r="E9" s="2" t="s">
        <v>244</v>
      </c>
    </row>
    <row r="10" spans="1:5" x14ac:dyDescent="0.3">
      <c r="A10" s="2" t="str">
        <f t="shared" si="0"/>
        <v>P-43344</v>
      </c>
      <c r="B10" s="8">
        <v>43344</v>
      </c>
      <c r="C10" s="2" t="s">
        <v>200</v>
      </c>
      <c r="D10" s="2" t="s">
        <v>240</v>
      </c>
      <c r="E10" s="2" t="s">
        <v>244</v>
      </c>
    </row>
    <row r="11" spans="1:5" x14ac:dyDescent="0.3">
      <c r="A11" s="2" t="str">
        <f t="shared" si="0"/>
        <v>P-43374</v>
      </c>
      <c r="B11" s="8">
        <v>43374</v>
      </c>
      <c r="C11" s="2" t="s">
        <v>201</v>
      </c>
      <c r="D11" s="2" t="s">
        <v>240</v>
      </c>
      <c r="E11" s="2" t="s">
        <v>244</v>
      </c>
    </row>
    <row r="12" spans="1:5" x14ac:dyDescent="0.3">
      <c r="A12" s="2" t="str">
        <f t="shared" si="0"/>
        <v>P-43405</v>
      </c>
      <c r="B12" s="8">
        <v>43405</v>
      </c>
      <c r="C12" s="2" t="s">
        <v>202</v>
      </c>
      <c r="D12" s="2" t="s">
        <v>240</v>
      </c>
      <c r="E12" s="2" t="s">
        <v>244</v>
      </c>
    </row>
    <row r="13" spans="1:5" x14ac:dyDescent="0.3">
      <c r="A13" s="2" t="str">
        <f t="shared" si="0"/>
        <v>P-43435</v>
      </c>
      <c r="B13" s="8">
        <v>43435</v>
      </c>
      <c r="C13" s="2" t="s">
        <v>203</v>
      </c>
      <c r="D13" s="2" t="s">
        <v>241</v>
      </c>
      <c r="E13" s="2" t="s">
        <v>244</v>
      </c>
    </row>
    <row r="14" spans="1:5" x14ac:dyDescent="0.3">
      <c r="A14" s="2" t="str">
        <f t="shared" si="0"/>
        <v>P-43466</v>
      </c>
      <c r="B14" s="8">
        <v>43466</v>
      </c>
      <c r="C14" s="2" t="s">
        <v>204</v>
      </c>
      <c r="D14" s="2" t="s">
        <v>241</v>
      </c>
      <c r="E14" s="2" t="s">
        <v>244</v>
      </c>
    </row>
    <row r="15" spans="1:5" x14ac:dyDescent="0.3">
      <c r="A15" s="2" t="str">
        <f t="shared" si="0"/>
        <v>P-43497</v>
      </c>
      <c r="B15" s="8">
        <v>43497</v>
      </c>
      <c r="C15" s="2" t="s">
        <v>205</v>
      </c>
      <c r="D15" s="2" t="s">
        <v>241</v>
      </c>
      <c r="E15" s="2" t="s">
        <v>244</v>
      </c>
    </row>
    <row r="16" spans="1:5" x14ac:dyDescent="0.3">
      <c r="A16" s="2" t="str">
        <f t="shared" si="0"/>
        <v>P-43525</v>
      </c>
      <c r="B16" s="8">
        <v>43525</v>
      </c>
      <c r="C16" s="2" t="s">
        <v>206</v>
      </c>
      <c r="D16" s="2" t="s">
        <v>242</v>
      </c>
      <c r="E16" s="2" t="s">
        <v>244</v>
      </c>
    </row>
    <row r="17" spans="1:5" x14ac:dyDescent="0.3">
      <c r="A17" s="2" t="str">
        <f t="shared" si="0"/>
        <v>P-43556</v>
      </c>
      <c r="B17" s="8">
        <v>43556</v>
      </c>
      <c r="C17" s="2" t="s">
        <v>207</v>
      </c>
      <c r="D17" s="2" t="s">
        <v>242</v>
      </c>
      <c r="E17" s="2" t="s">
        <v>244</v>
      </c>
    </row>
    <row r="18" spans="1:5" x14ac:dyDescent="0.3">
      <c r="A18" s="2" t="str">
        <f t="shared" si="0"/>
        <v>P-43586</v>
      </c>
      <c r="B18" s="8">
        <v>43586</v>
      </c>
      <c r="C18" s="2" t="s">
        <v>208</v>
      </c>
      <c r="D18" s="2" t="s">
        <v>242</v>
      </c>
      <c r="E18" s="2" t="s">
        <v>244</v>
      </c>
    </row>
    <row r="19" spans="1:5" x14ac:dyDescent="0.3">
      <c r="A19" s="2" t="str">
        <f t="shared" si="0"/>
        <v>P-43617</v>
      </c>
      <c r="B19" s="8">
        <v>43617</v>
      </c>
      <c r="C19" s="2" t="s">
        <v>209</v>
      </c>
      <c r="D19" s="2" t="s">
        <v>239</v>
      </c>
      <c r="E19" s="2" t="s">
        <v>244</v>
      </c>
    </row>
    <row r="20" spans="1:5" x14ac:dyDescent="0.3">
      <c r="A20" s="2" t="str">
        <f t="shared" si="0"/>
        <v>P-43647</v>
      </c>
      <c r="B20" s="8">
        <v>43647</v>
      </c>
      <c r="C20" s="2" t="s">
        <v>210</v>
      </c>
      <c r="D20" s="2" t="s">
        <v>239</v>
      </c>
      <c r="E20" s="2" t="s">
        <v>244</v>
      </c>
    </row>
    <row r="21" spans="1:5" x14ac:dyDescent="0.3">
      <c r="A21" s="2" t="str">
        <f t="shared" si="0"/>
        <v>P-43678</v>
      </c>
      <c r="B21" s="8">
        <v>43678</v>
      </c>
      <c r="C21" s="2" t="s">
        <v>211</v>
      </c>
      <c r="D21" s="2" t="s">
        <v>239</v>
      </c>
      <c r="E21" s="2" t="s">
        <v>244</v>
      </c>
    </row>
    <row r="22" spans="1:5" x14ac:dyDescent="0.3">
      <c r="A22" s="2" t="str">
        <f t="shared" si="0"/>
        <v>P-43709</v>
      </c>
      <c r="B22" s="8">
        <v>43709</v>
      </c>
      <c r="C22" s="2" t="s">
        <v>212</v>
      </c>
      <c r="D22" s="2" t="s">
        <v>240</v>
      </c>
      <c r="E22" s="2" t="s">
        <v>244</v>
      </c>
    </row>
    <row r="23" spans="1:5" x14ac:dyDescent="0.3">
      <c r="A23" s="2" t="str">
        <f t="shared" si="0"/>
        <v>P-43739</v>
      </c>
      <c r="B23" s="8">
        <v>43739</v>
      </c>
      <c r="C23" s="2" t="s">
        <v>213</v>
      </c>
      <c r="D23" s="2" t="s">
        <v>240</v>
      </c>
      <c r="E23" s="2" t="s">
        <v>244</v>
      </c>
    </row>
    <row r="24" spans="1:5" x14ac:dyDescent="0.3">
      <c r="A24" s="2" t="str">
        <f t="shared" si="0"/>
        <v>P-43770</v>
      </c>
      <c r="B24" s="8">
        <v>43770</v>
      </c>
      <c r="C24" s="2" t="s">
        <v>214</v>
      </c>
      <c r="D24" s="2" t="s">
        <v>240</v>
      </c>
      <c r="E24" s="2" t="s">
        <v>244</v>
      </c>
    </row>
    <row r="25" spans="1:5" x14ac:dyDescent="0.3">
      <c r="A25" s="2" t="str">
        <f t="shared" si="0"/>
        <v>P-43800</v>
      </c>
      <c r="B25" s="8">
        <v>43800</v>
      </c>
      <c r="C25" s="2" t="s">
        <v>215</v>
      </c>
      <c r="D25" s="2" t="s">
        <v>241</v>
      </c>
      <c r="E25" s="2" t="s">
        <v>244</v>
      </c>
    </row>
    <row r="26" spans="1:5" x14ac:dyDescent="0.3">
      <c r="A26" s="2" t="str">
        <f t="shared" si="0"/>
        <v>P-43831</v>
      </c>
      <c r="B26" s="8">
        <v>43831</v>
      </c>
      <c r="C26" s="2" t="s">
        <v>216</v>
      </c>
      <c r="D26" s="2" t="s">
        <v>241</v>
      </c>
      <c r="E26" s="2" t="s">
        <v>244</v>
      </c>
    </row>
    <row r="27" spans="1:5" x14ac:dyDescent="0.3">
      <c r="A27" s="2" t="str">
        <f t="shared" si="0"/>
        <v>P-43862</v>
      </c>
      <c r="B27" s="8">
        <v>43862</v>
      </c>
      <c r="C27" s="2" t="s">
        <v>217</v>
      </c>
      <c r="D27" s="2" t="s">
        <v>241</v>
      </c>
      <c r="E27" s="2" t="s">
        <v>244</v>
      </c>
    </row>
    <row r="28" spans="1:5" x14ac:dyDescent="0.3">
      <c r="A28" s="2" t="str">
        <f t="shared" si="0"/>
        <v>P-43891</v>
      </c>
      <c r="B28" s="8">
        <v>43891</v>
      </c>
      <c r="C28" s="2" t="s">
        <v>218</v>
      </c>
      <c r="D28" s="2" t="s">
        <v>242</v>
      </c>
      <c r="E28" s="2" t="s">
        <v>245</v>
      </c>
    </row>
    <row r="29" spans="1:5" x14ac:dyDescent="0.3">
      <c r="A29" s="2" t="str">
        <f t="shared" si="0"/>
        <v>P-43922</v>
      </c>
      <c r="B29" s="8">
        <v>43922</v>
      </c>
      <c r="C29" s="2" t="s">
        <v>219</v>
      </c>
      <c r="D29" s="2" t="s">
        <v>242</v>
      </c>
      <c r="E29" s="2" t="s">
        <v>245</v>
      </c>
    </row>
    <row r="30" spans="1:5" x14ac:dyDescent="0.3">
      <c r="A30" s="2" t="str">
        <f t="shared" si="0"/>
        <v>P-43952</v>
      </c>
      <c r="B30" s="8">
        <v>43952</v>
      </c>
      <c r="C30" s="2" t="s">
        <v>220</v>
      </c>
      <c r="D30" s="2" t="s">
        <v>242</v>
      </c>
      <c r="E30" s="2" t="s">
        <v>245</v>
      </c>
    </row>
    <row r="31" spans="1:5" x14ac:dyDescent="0.3">
      <c r="A31" s="2" t="str">
        <f t="shared" si="0"/>
        <v>P-43983</v>
      </c>
      <c r="B31" s="8">
        <v>43983</v>
      </c>
      <c r="C31" s="2" t="s">
        <v>221</v>
      </c>
      <c r="D31" s="2" t="s">
        <v>239</v>
      </c>
      <c r="E31" s="2" t="s">
        <v>245</v>
      </c>
    </row>
    <row r="32" spans="1:5" x14ac:dyDescent="0.3">
      <c r="A32" s="2" t="str">
        <f t="shared" si="0"/>
        <v>P-44013</v>
      </c>
      <c r="B32" s="8">
        <v>44013</v>
      </c>
      <c r="C32" s="2" t="s">
        <v>222</v>
      </c>
      <c r="D32" s="2" t="s">
        <v>239</v>
      </c>
      <c r="E32" s="2" t="s">
        <v>245</v>
      </c>
    </row>
    <row r="33" spans="1:5" x14ac:dyDescent="0.3">
      <c r="A33" s="2" t="str">
        <f t="shared" si="0"/>
        <v>P-44044</v>
      </c>
      <c r="B33" s="8">
        <v>44044</v>
      </c>
      <c r="C33" s="2" t="s">
        <v>223</v>
      </c>
      <c r="D33" s="2" t="s">
        <v>239</v>
      </c>
      <c r="E33" s="2" t="s">
        <v>245</v>
      </c>
    </row>
    <row r="34" spans="1:5" x14ac:dyDescent="0.3">
      <c r="A34" s="2" t="str">
        <f t="shared" si="0"/>
        <v>P-44075</v>
      </c>
      <c r="B34" s="8">
        <v>44075</v>
      </c>
      <c r="C34" s="2" t="s">
        <v>224</v>
      </c>
      <c r="D34" s="2" t="s">
        <v>240</v>
      </c>
      <c r="E34" s="2" t="s">
        <v>245</v>
      </c>
    </row>
    <row r="35" spans="1:5" x14ac:dyDescent="0.3">
      <c r="A35" s="2" t="str">
        <f t="shared" si="0"/>
        <v>P-44105</v>
      </c>
      <c r="B35" s="8">
        <v>44105</v>
      </c>
      <c r="C35" s="2" t="s">
        <v>225</v>
      </c>
      <c r="D35" s="2" t="s">
        <v>240</v>
      </c>
      <c r="E35" s="2" t="s">
        <v>245</v>
      </c>
    </row>
    <row r="36" spans="1:5" x14ac:dyDescent="0.3">
      <c r="A36" s="2" t="str">
        <f t="shared" si="0"/>
        <v>P-44136</v>
      </c>
      <c r="B36" s="8">
        <v>44136</v>
      </c>
      <c r="C36" s="2" t="s">
        <v>226</v>
      </c>
      <c r="D36" s="2" t="s">
        <v>240</v>
      </c>
      <c r="E36" s="2" t="s">
        <v>245</v>
      </c>
    </row>
    <row r="37" spans="1:5" x14ac:dyDescent="0.3">
      <c r="A37" s="2" t="str">
        <f t="shared" si="0"/>
        <v>P-44166</v>
      </c>
      <c r="B37" s="8">
        <v>44166</v>
      </c>
      <c r="C37" s="2" t="s">
        <v>227</v>
      </c>
      <c r="D37" s="2" t="s">
        <v>241</v>
      </c>
      <c r="E37" s="2" t="s">
        <v>245</v>
      </c>
    </row>
  </sheetData>
  <autoFilter ref="A1:E37" xr:uid="{193FB7EB-1A00-4928-98EA-259CC0BFF6E0}"/>
  <phoneticPr fontId="2" type="noConversion"/>
  <pageMargins left="0.7" right="0.7" top="0.75" bottom="0.75" header="0.3" footer="0.3"/>
  <pageSetup orientation="portrait" horizontalDpi="1200" verticalDpi="12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A082B3-0726-4C3A-A9C0-AD4CD7D0324F}">
  <dimension ref="A1:K21"/>
  <sheetViews>
    <sheetView showGridLines="0" workbookViewId="0">
      <selection activeCell="B32" sqref="B32"/>
    </sheetView>
  </sheetViews>
  <sheetFormatPr defaultRowHeight="14.4" x14ac:dyDescent="0.3"/>
  <cols>
    <col min="1" max="1" width="14" bestFit="1" customWidth="1"/>
    <col min="2" max="2" width="12.88671875" bestFit="1" customWidth="1"/>
    <col min="3" max="3" width="12.44140625" bestFit="1" customWidth="1"/>
    <col min="4" max="4" width="17.5546875" bestFit="1" customWidth="1"/>
    <col min="5" max="5" width="10" bestFit="1" customWidth="1"/>
    <col min="6" max="6" width="6.6640625" bestFit="1" customWidth="1"/>
    <col min="7" max="7" width="20.109375" bestFit="1" customWidth="1"/>
    <col min="8" max="8" width="15.6640625" bestFit="1" customWidth="1"/>
    <col min="9" max="9" width="22.109375" bestFit="1" customWidth="1"/>
    <col min="10" max="10" width="12.6640625" bestFit="1" customWidth="1"/>
    <col min="11" max="11" width="19.33203125" bestFit="1" customWidth="1"/>
  </cols>
  <sheetData>
    <row r="1" spans="1:11" x14ac:dyDescent="0.3">
      <c r="A1" s="3" t="s">
        <v>13</v>
      </c>
      <c r="B1" s="3" t="s">
        <v>0</v>
      </c>
      <c r="C1" s="3" t="s">
        <v>1</v>
      </c>
      <c r="D1" s="3" t="s">
        <v>247</v>
      </c>
      <c r="E1" s="3" t="s">
        <v>2</v>
      </c>
      <c r="F1" s="3" t="s">
        <v>3</v>
      </c>
      <c r="G1" s="3" t="s">
        <v>4</v>
      </c>
      <c r="H1" s="3" t="s">
        <v>5</v>
      </c>
      <c r="I1" s="6" t="s">
        <v>248</v>
      </c>
      <c r="J1" s="6" t="s">
        <v>278</v>
      </c>
      <c r="K1" s="6" t="s">
        <v>281</v>
      </c>
    </row>
    <row r="2" spans="1:11" x14ac:dyDescent="0.3">
      <c r="A2" s="2" t="s">
        <v>78</v>
      </c>
      <c r="B2" s="2" t="s">
        <v>581</v>
      </c>
      <c r="C2" s="2" t="s">
        <v>565</v>
      </c>
      <c r="D2" s="2" t="str">
        <f t="shared" ref="D2:D21" si="0">B2&amp;" "&amp;C2</f>
        <v>Neela Chaudry </v>
      </c>
      <c r="E2" s="2" t="s">
        <v>9</v>
      </c>
      <c r="F2" s="2">
        <v>18</v>
      </c>
      <c r="G2" s="2">
        <v>12</v>
      </c>
      <c r="H2" s="2" t="s">
        <v>11</v>
      </c>
      <c r="I2" s="2" t="s">
        <v>602</v>
      </c>
      <c r="J2" s="7" t="s">
        <v>279</v>
      </c>
      <c r="K2" s="7" t="s">
        <v>285</v>
      </c>
    </row>
    <row r="3" spans="1:11" x14ac:dyDescent="0.3">
      <c r="A3" s="2" t="s">
        <v>252</v>
      </c>
      <c r="B3" s="2" t="s">
        <v>582</v>
      </c>
      <c r="C3" s="2" t="s">
        <v>566</v>
      </c>
      <c r="D3" s="2" t="str">
        <f t="shared" si="0"/>
        <v>Maya Malhotra </v>
      </c>
      <c r="E3" s="7" t="s">
        <v>9</v>
      </c>
      <c r="F3" s="2">
        <v>35</v>
      </c>
      <c r="G3" s="7">
        <v>10</v>
      </c>
      <c r="H3" s="7" t="s">
        <v>7</v>
      </c>
      <c r="I3" s="7" t="s">
        <v>603</v>
      </c>
      <c r="J3" s="7" t="s">
        <v>280</v>
      </c>
      <c r="K3" s="7" t="s">
        <v>285</v>
      </c>
    </row>
    <row r="4" spans="1:11" x14ac:dyDescent="0.3">
      <c r="A4" s="2" t="s">
        <v>70</v>
      </c>
      <c r="B4" s="2" t="s">
        <v>580</v>
      </c>
      <c r="C4" s="2" t="s">
        <v>577</v>
      </c>
      <c r="D4" s="2" t="str">
        <f t="shared" si="0"/>
        <v>Bhola Rampersad </v>
      </c>
      <c r="E4" s="2" t="s">
        <v>6</v>
      </c>
      <c r="F4" s="2">
        <v>55</v>
      </c>
      <c r="G4" s="2">
        <v>9</v>
      </c>
      <c r="H4" s="2" t="s">
        <v>7</v>
      </c>
      <c r="I4" s="7" t="s">
        <v>603</v>
      </c>
      <c r="J4" s="7" t="s">
        <v>282</v>
      </c>
      <c r="K4" s="7" t="s">
        <v>283</v>
      </c>
    </row>
    <row r="5" spans="1:11" x14ac:dyDescent="0.3">
      <c r="A5" s="2" t="s">
        <v>71</v>
      </c>
      <c r="B5" s="2" t="s">
        <v>583</v>
      </c>
      <c r="C5" s="2" t="s">
        <v>567</v>
      </c>
      <c r="D5" s="2" t="str">
        <f t="shared" si="0"/>
        <v>Nalini Majumdar </v>
      </c>
      <c r="E5" s="2" t="s">
        <v>9</v>
      </c>
      <c r="F5" s="2">
        <v>20</v>
      </c>
      <c r="G5" s="2">
        <v>9</v>
      </c>
      <c r="H5" s="2" t="s">
        <v>11</v>
      </c>
      <c r="I5" s="2" t="s">
        <v>602</v>
      </c>
      <c r="J5" s="7" t="s">
        <v>279</v>
      </c>
      <c r="K5" s="7" t="s">
        <v>283</v>
      </c>
    </row>
    <row r="6" spans="1:11" x14ac:dyDescent="0.3">
      <c r="A6" s="2" t="s">
        <v>77</v>
      </c>
      <c r="B6" s="2" t="s">
        <v>578</v>
      </c>
      <c r="C6" s="2" t="s">
        <v>579</v>
      </c>
      <c r="D6" s="2" t="str">
        <f t="shared" si="0"/>
        <v>Vijay Dev</v>
      </c>
      <c r="E6" s="2" t="s">
        <v>6</v>
      </c>
      <c r="F6" s="2">
        <v>40</v>
      </c>
      <c r="G6" s="2">
        <v>9</v>
      </c>
      <c r="H6" s="2" t="s">
        <v>11</v>
      </c>
      <c r="I6" s="2" t="s">
        <v>604</v>
      </c>
      <c r="J6" s="7" t="s">
        <v>282</v>
      </c>
      <c r="K6" s="7" t="s">
        <v>283</v>
      </c>
    </row>
    <row r="7" spans="1:11" x14ac:dyDescent="0.3">
      <c r="A7" s="2" t="s">
        <v>68</v>
      </c>
      <c r="B7" s="2" t="s">
        <v>10</v>
      </c>
      <c r="C7" s="2" t="s">
        <v>568</v>
      </c>
      <c r="D7" s="2" t="str">
        <f t="shared" si="0"/>
        <v>Jessica Singhal </v>
      </c>
      <c r="E7" s="2" t="s">
        <v>9</v>
      </c>
      <c r="F7" s="2">
        <v>27</v>
      </c>
      <c r="G7" s="2">
        <v>8</v>
      </c>
      <c r="H7" s="2" t="s">
        <v>7</v>
      </c>
      <c r="I7" s="2" t="s">
        <v>604</v>
      </c>
      <c r="J7" s="7" t="s">
        <v>280</v>
      </c>
      <c r="K7" s="7" t="s">
        <v>283</v>
      </c>
    </row>
    <row r="8" spans="1:11" x14ac:dyDescent="0.3">
      <c r="A8" s="2" t="s">
        <v>75</v>
      </c>
      <c r="B8" s="2" t="s">
        <v>569</v>
      </c>
      <c r="C8" s="2" t="s">
        <v>570</v>
      </c>
      <c r="D8" s="2" t="str">
        <f t="shared" si="0"/>
        <v>Deepa Mangal </v>
      </c>
      <c r="E8" s="2" t="s">
        <v>9</v>
      </c>
      <c r="F8" s="2">
        <v>26</v>
      </c>
      <c r="G8" s="2">
        <v>8</v>
      </c>
      <c r="H8" s="2" t="s">
        <v>7</v>
      </c>
      <c r="I8" s="7" t="s">
        <v>603</v>
      </c>
      <c r="J8" s="7" t="s">
        <v>280</v>
      </c>
      <c r="K8" s="7" t="s">
        <v>283</v>
      </c>
    </row>
    <row r="9" spans="1:11" x14ac:dyDescent="0.3">
      <c r="A9" s="2" t="s">
        <v>250</v>
      </c>
      <c r="B9" s="2" t="s">
        <v>590</v>
      </c>
      <c r="C9" s="2" t="s">
        <v>591</v>
      </c>
      <c r="D9" s="2" t="str">
        <f t="shared" si="0"/>
        <v>Manoj Aggarwal</v>
      </c>
      <c r="E9" s="7" t="s">
        <v>6</v>
      </c>
      <c r="F9" s="2">
        <v>23</v>
      </c>
      <c r="G9" s="7">
        <v>8</v>
      </c>
      <c r="H9" s="7" t="s">
        <v>11</v>
      </c>
      <c r="I9" s="7" t="s">
        <v>603</v>
      </c>
      <c r="J9" s="7" t="s">
        <v>280</v>
      </c>
      <c r="K9" s="7" t="s">
        <v>283</v>
      </c>
    </row>
    <row r="10" spans="1:11" x14ac:dyDescent="0.3">
      <c r="A10" s="2" t="s">
        <v>74</v>
      </c>
      <c r="B10" s="2" t="s">
        <v>584</v>
      </c>
      <c r="C10" s="2" t="s">
        <v>571</v>
      </c>
      <c r="D10" s="2" t="str">
        <f t="shared" si="0"/>
        <v>Tejaswani Butala </v>
      </c>
      <c r="E10" s="2" t="s">
        <v>9</v>
      </c>
      <c r="F10" s="2">
        <v>31</v>
      </c>
      <c r="G10" s="2">
        <v>7</v>
      </c>
      <c r="H10" s="2" t="s">
        <v>7</v>
      </c>
      <c r="I10" s="2" t="s">
        <v>602</v>
      </c>
      <c r="J10" s="7" t="s">
        <v>280</v>
      </c>
      <c r="K10" s="7" t="s">
        <v>283</v>
      </c>
    </row>
    <row r="11" spans="1:11" x14ac:dyDescent="0.3">
      <c r="A11" s="2" t="s">
        <v>253</v>
      </c>
      <c r="B11" s="2" t="s">
        <v>585</v>
      </c>
      <c r="C11" s="2" t="s">
        <v>572</v>
      </c>
      <c r="D11" s="2" t="str">
        <f t="shared" si="0"/>
        <v>Nancy Mohan</v>
      </c>
      <c r="E11" s="7" t="s">
        <v>9</v>
      </c>
      <c r="F11" s="2">
        <v>45</v>
      </c>
      <c r="G11" s="7">
        <v>7</v>
      </c>
      <c r="H11" s="7" t="s">
        <v>7</v>
      </c>
      <c r="I11" s="7" t="s">
        <v>605</v>
      </c>
      <c r="J11" s="7" t="s">
        <v>282</v>
      </c>
      <c r="K11" s="7" t="s">
        <v>283</v>
      </c>
    </row>
    <row r="12" spans="1:11" x14ac:dyDescent="0.3">
      <c r="A12" s="2" t="s">
        <v>72</v>
      </c>
      <c r="B12" s="2" t="s">
        <v>592</v>
      </c>
      <c r="C12" s="2" t="s">
        <v>593</v>
      </c>
      <c r="D12" s="2" t="str">
        <f t="shared" si="0"/>
        <v>Somnath Chanda</v>
      </c>
      <c r="E12" s="2" t="s">
        <v>6</v>
      </c>
      <c r="F12" s="2">
        <v>21</v>
      </c>
      <c r="G12" s="2">
        <v>6</v>
      </c>
      <c r="H12" s="2" t="s">
        <v>7</v>
      </c>
      <c r="I12" s="2" t="s">
        <v>602</v>
      </c>
      <c r="J12" s="7" t="s">
        <v>279</v>
      </c>
      <c r="K12" s="7" t="s">
        <v>283</v>
      </c>
    </row>
    <row r="13" spans="1:11" x14ac:dyDescent="0.3">
      <c r="A13" s="2" t="s">
        <v>76</v>
      </c>
      <c r="B13" s="2" t="s">
        <v>594</v>
      </c>
      <c r="C13" s="2" t="s">
        <v>595</v>
      </c>
      <c r="D13" s="2" t="str">
        <f t="shared" si="0"/>
        <v>Naresh Ganguly</v>
      </c>
      <c r="E13" s="2" t="s">
        <v>6</v>
      </c>
      <c r="F13" s="2">
        <v>20</v>
      </c>
      <c r="G13" s="2">
        <v>5</v>
      </c>
      <c r="H13" s="2" t="s">
        <v>7</v>
      </c>
      <c r="I13" s="7" t="s">
        <v>603</v>
      </c>
      <c r="J13" s="7" t="s">
        <v>279</v>
      </c>
      <c r="K13" s="7" t="s">
        <v>283</v>
      </c>
    </row>
    <row r="14" spans="1:11" x14ac:dyDescent="0.3">
      <c r="A14" s="2" t="s">
        <v>249</v>
      </c>
      <c r="B14" s="2" t="s">
        <v>12</v>
      </c>
      <c r="C14" s="2" t="s">
        <v>8</v>
      </c>
      <c r="D14" s="2" t="str">
        <f t="shared" si="0"/>
        <v>Rebecca Jones</v>
      </c>
      <c r="E14" s="7" t="s">
        <v>9</v>
      </c>
      <c r="F14" s="2">
        <v>34</v>
      </c>
      <c r="G14" s="7">
        <v>5</v>
      </c>
      <c r="H14" s="2" t="s">
        <v>7</v>
      </c>
      <c r="I14" s="7" t="s">
        <v>605</v>
      </c>
      <c r="J14" s="7" t="s">
        <v>280</v>
      </c>
      <c r="K14" s="7" t="s">
        <v>283</v>
      </c>
    </row>
    <row r="15" spans="1:11" x14ac:dyDescent="0.3">
      <c r="A15" s="2" t="s">
        <v>67</v>
      </c>
      <c r="B15" s="2" t="s">
        <v>586</v>
      </c>
      <c r="C15" s="2" t="s">
        <v>573</v>
      </c>
      <c r="D15" s="2" t="str">
        <f t="shared" si="0"/>
        <v>Rakhi Anne </v>
      </c>
      <c r="E15" s="2" t="s">
        <v>9</v>
      </c>
      <c r="F15" s="2">
        <v>30</v>
      </c>
      <c r="G15" s="2">
        <v>3</v>
      </c>
      <c r="H15" s="2" t="s">
        <v>7</v>
      </c>
      <c r="I15" s="2" t="s">
        <v>604</v>
      </c>
      <c r="J15" s="7" t="s">
        <v>280</v>
      </c>
      <c r="K15" s="7" t="s">
        <v>284</v>
      </c>
    </row>
    <row r="16" spans="1:11" x14ac:dyDescent="0.3">
      <c r="A16" s="2" t="s">
        <v>80</v>
      </c>
      <c r="B16" s="2" t="s">
        <v>587</v>
      </c>
      <c r="C16" s="2" t="s">
        <v>574</v>
      </c>
      <c r="D16" s="2" t="str">
        <f t="shared" si="0"/>
        <v>Shweta Kalla </v>
      </c>
      <c r="E16" s="2" t="s">
        <v>9</v>
      </c>
      <c r="F16" s="2">
        <v>29</v>
      </c>
      <c r="G16" s="2">
        <v>3</v>
      </c>
      <c r="H16" s="2" t="s">
        <v>7</v>
      </c>
      <c r="I16" s="2" t="s">
        <v>602</v>
      </c>
      <c r="J16" s="7" t="s">
        <v>280</v>
      </c>
      <c r="K16" s="7" t="s">
        <v>284</v>
      </c>
    </row>
    <row r="17" spans="1:11" x14ac:dyDescent="0.3">
      <c r="A17" s="2" t="s">
        <v>251</v>
      </c>
      <c r="B17" s="2" t="s">
        <v>596</v>
      </c>
      <c r="C17" s="2" t="s">
        <v>597</v>
      </c>
      <c r="D17" s="2" t="str">
        <f t="shared" si="0"/>
        <v>Jawahar Sawant</v>
      </c>
      <c r="E17" s="7" t="s">
        <v>6</v>
      </c>
      <c r="F17" s="2">
        <v>23</v>
      </c>
      <c r="G17" s="7">
        <v>3</v>
      </c>
      <c r="H17" s="7" t="s">
        <v>11</v>
      </c>
      <c r="I17" s="2" t="s">
        <v>606</v>
      </c>
      <c r="J17" s="7" t="s">
        <v>279</v>
      </c>
      <c r="K17" s="7" t="s">
        <v>284</v>
      </c>
    </row>
    <row r="18" spans="1:11" x14ac:dyDescent="0.3">
      <c r="A18" s="2" t="s">
        <v>66</v>
      </c>
      <c r="B18" s="2" t="s">
        <v>601</v>
      </c>
      <c r="C18" s="2" t="s">
        <v>600</v>
      </c>
      <c r="D18" s="2" t="str">
        <f t="shared" si="0"/>
        <v>Wahid Khan</v>
      </c>
      <c r="E18" s="2" t="s">
        <v>6</v>
      </c>
      <c r="F18" s="2">
        <v>18</v>
      </c>
      <c r="G18" s="2">
        <v>2</v>
      </c>
      <c r="H18" s="2" t="s">
        <v>7</v>
      </c>
      <c r="I18" s="7" t="s">
        <v>603</v>
      </c>
      <c r="J18" s="7" t="s">
        <v>279</v>
      </c>
      <c r="K18" s="7" t="s">
        <v>284</v>
      </c>
    </row>
    <row r="19" spans="1:11" x14ac:dyDescent="0.3">
      <c r="A19" s="2" t="s">
        <v>73</v>
      </c>
      <c r="B19" s="2" t="s">
        <v>588</v>
      </c>
      <c r="C19" s="2" t="s">
        <v>575</v>
      </c>
      <c r="D19" s="2" t="str">
        <f t="shared" si="0"/>
        <v>Veena Bath </v>
      </c>
      <c r="E19" s="2" t="s">
        <v>9</v>
      </c>
      <c r="F19" s="2">
        <v>31</v>
      </c>
      <c r="G19" s="2">
        <v>2</v>
      </c>
      <c r="H19" s="2" t="s">
        <v>11</v>
      </c>
      <c r="I19" s="2" t="s">
        <v>606</v>
      </c>
      <c r="J19" s="7" t="s">
        <v>280</v>
      </c>
      <c r="K19" s="7" t="s">
        <v>284</v>
      </c>
    </row>
    <row r="20" spans="1:11" x14ac:dyDescent="0.3">
      <c r="A20" s="2" t="s">
        <v>79</v>
      </c>
      <c r="B20" s="2" t="s">
        <v>589</v>
      </c>
      <c r="C20" s="2" t="s">
        <v>576</v>
      </c>
      <c r="D20" s="2" t="str">
        <f t="shared" si="0"/>
        <v>Usha Chohan </v>
      </c>
      <c r="E20" s="2" t="s">
        <v>9</v>
      </c>
      <c r="F20" s="2">
        <v>29</v>
      </c>
      <c r="G20" s="2">
        <v>2</v>
      </c>
      <c r="H20" s="2" t="s">
        <v>7</v>
      </c>
      <c r="I20" s="2" t="s">
        <v>607</v>
      </c>
      <c r="J20" s="7" t="s">
        <v>280</v>
      </c>
      <c r="K20" s="7" t="s">
        <v>284</v>
      </c>
    </row>
    <row r="21" spans="1:11" x14ac:dyDescent="0.3">
      <c r="A21" s="2" t="s">
        <v>69</v>
      </c>
      <c r="B21" s="2" t="s">
        <v>599</v>
      </c>
      <c r="C21" s="2" t="s">
        <v>598</v>
      </c>
      <c r="D21" s="2" t="str">
        <f t="shared" si="0"/>
        <v>Samuel George</v>
      </c>
      <c r="E21" s="2" t="s">
        <v>6</v>
      </c>
      <c r="F21" s="2">
        <v>18</v>
      </c>
      <c r="G21" s="2">
        <v>1</v>
      </c>
      <c r="H21" s="2" t="s">
        <v>7</v>
      </c>
      <c r="I21" s="2" t="s">
        <v>607</v>
      </c>
      <c r="J21" s="7" t="s">
        <v>279</v>
      </c>
      <c r="K21" s="7" t="s">
        <v>284</v>
      </c>
    </row>
  </sheetData>
  <autoFilter ref="A1:K21" xr:uid="{43117A61-AC00-46BE-AA50-7DD48462869D}"/>
  <sortState xmlns:xlrd2="http://schemas.microsoft.com/office/spreadsheetml/2017/richdata2" ref="A2:K21">
    <sortCondition descending="1" ref="G2:G21"/>
  </sortState>
  <phoneticPr fontId="2" type="noConversion"/>
  <pageMargins left="0.7" right="0.7" top="0.75" bottom="0.75" header="0.3" footer="0.3"/>
  <pageSetup orientation="portrait" horizontalDpi="1200" verticalDpi="120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518FCE-5FDF-4ADE-882E-207BD12AA905}">
  <dimension ref="A1:H51"/>
  <sheetViews>
    <sheetView showGridLines="0" workbookViewId="0">
      <selection activeCell="D1" sqref="D1"/>
    </sheetView>
  </sheetViews>
  <sheetFormatPr defaultRowHeight="14.4" x14ac:dyDescent="0.3"/>
  <cols>
    <col min="1" max="1" width="10.33203125" bestFit="1" customWidth="1"/>
    <col min="2" max="2" width="17.88671875" bestFit="1" customWidth="1"/>
    <col min="3" max="3" width="12.6640625" customWidth="1"/>
    <col min="4" max="4" width="16.109375" bestFit="1" customWidth="1"/>
    <col min="5" max="5" width="18.6640625" bestFit="1" customWidth="1"/>
    <col min="6" max="6" width="20" customWidth="1"/>
    <col min="8" max="8" width="48.6640625" customWidth="1"/>
  </cols>
  <sheetData>
    <row r="1" spans="1:8" x14ac:dyDescent="0.3">
      <c r="A1" s="3" t="s">
        <v>18</v>
      </c>
      <c r="B1" s="3" t="s">
        <v>277</v>
      </c>
      <c r="C1" s="3" t="s">
        <v>17</v>
      </c>
      <c r="D1" s="6" t="s">
        <v>158</v>
      </c>
      <c r="E1" s="6" t="s">
        <v>488</v>
      </c>
      <c r="F1" s="6" t="s">
        <v>495</v>
      </c>
      <c r="G1" s="6" t="s">
        <v>553</v>
      </c>
      <c r="H1" s="6" t="s">
        <v>554</v>
      </c>
    </row>
    <row r="2" spans="1:8" x14ac:dyDescent="0.3">
      <c r="A2" s="2" t="s">
        <v>106</v>
      </c>
      <c r="B2" s="2" t="s">
        <v>274</v>
      </c>
      <c r="C2" s="2" t="s">
        <v>99</v>
      </c>
      <c r="D2" s="2" t="s">
        <v>159</v>
      </c>
      <c r="E2" s="2" t="s">
        <v>489</v>
      </c>
      <c r="F2" s="7" t="s">
        <v>496</v>
      </c>
      <c r="G2" s="7">
        <v>500002</v>
      </c>
      <c r="H2" s="7" t="s">
        <v>557</v>
      </c>
    </row>
    <row r="3" spans="1:8" x14ac:dyDescent="0.3">
      <c r="A3" s="2" t="s">
        <v>107</v>
      </c>
      <c r="B3" s="2" t="s">
        <v>275</v>
      </c>
      <c r="C3" s="2" t="s">
        <v>97</v>
      </c>
      <c r="D3" s="7" t="s">
        <v>160</v>
      </c>
      <c r="E3" s="2" t="s">
        <v>489</v>
      </c>
      <c r="F3" s="7" t="s">
        <v>496</v>
      </c>
      <c r="G3" s="2">
        <v>500003</v>
      </c>
      <c r="H3" s="7" t="s">
        <v>557</v>
      </c>
    </row>
    <row r="4" spans="1:8" x14ac:dyDescent="0.3">
      <c r="A4" s="2" t="s">
        <v>108</v>
      </c>
      <c r="B4" s="2" t="s">
        <v>276</v>
      </c>
      <c r="C4" s="2" t="s">
        <v>105</v>
      </c>
      <c r="D4" s="7" t="s">
        <v>161</v>
      </c>
      <c r="E4" s="2" t="s">
        <v>489</v>
      </c>
      <c r="F4" s="7" t="s">
        <v>496</v>
      </c>
      <c r="G4" s="2">
        <v>500004</v>
      </c>
      <c r="H4" s="7" t="s">
        <v>557</v>
      </c>
    </row>
    <row r="5" spans="1:8" x14ac:dyDescent="0.3">
      <c r="A5" s="2" t="s">
        <v>109</v>
      </c>
      <c r="B5" s="2" t="s">
        <v>19</v>
      </c>
      <c r="C5" s="2" t="s">
        <v>99</v>
      </c>
      <c r="D5" s="7" t="s">
        <v>162</v>
      </c>
      <c r="E5" s="2" t="s">
        <v>489</v>
      </c>
      <c r="F5" s="7" t="s">
        <v>496</v>
      </c>
      <c r="G5" s="2">
        <v>500005</v>
      </c>
      <c r="H5" s="7" t="s">
        <v>557</v>
      </c>
    </row>
    <row r="6" spans="1:8" x14ac:dyDescent="0.3">
      <c r="A6" s="2" t="s">
        <v>110</v>
      </c>
      <c r="B6" s="2" t="s">
        <v>20</v>
      </c>
      <c r="C6" s="2" t="s">
        <v>84</v>
      </c>
      <c r="D6" s="7" t="s">
        <v>163</v>
      </c>
      <c r="E6" s="2" t="s">
        <v>489</v>
      </c>
      <c r="F6" s="7" t="s">
        <v>496</v>
      </c>
      <c r="G6" s="2">
        <v>500006</v>
      </c>
      <c r="H6" s="7" t="s">
        <v>556</v>
      </c>
    </row>
    <row r="7" spans="1:8" x14ac:dyDescent="0.3">
      <c r="A7" s="2" t="s">
        <v>111</v>
      </c>
      <c r="B7" s="2" t="s">
        <v>21</v>
      </c>
      <c r="C7" s="2" t="s">
        <v>82</v>
      </c>
      <c r="D7" s="7" t="s">
        <v>164</v>
      </c>
      <c r="E7" s="2" t="s">
        <v>489</v>
      </c>
      <c r="F7" s="7" t="s">
        <v>496</v>
      </c>
      <c r="G7" s="2">
        <v>500007</v>
      </c>
      <c r="H7" s="7" t="s">
        <v>556</v>
      </c>
    </row>
    <row r="8" spans="1:8" x14ac:dyDescent="0.3">
      <c r="A8" s="2" t="s">
        <v>112</v>
      </c>
      <c r="B8" s="2" t="s">
        <v>22</v>
      </c>
      <c r="C8" s="2" t="s">
        <v>90</v>
      </c>
      <c r="D8" s="7" t="s">
        <v>165</v>
      </c>
      <c r="E8" s="2" t="s">
        <v>489</v>
      </c>
      <c r="F8" s="7" t="s">
        <v>496</v>
      </c>
      <c r="G8" s="2">
        <v>500002</v>
      </c>
      <c r="H8" s="7" t="s">
        <v>556</v>
      </c>
    </row>
    <row r="9" spans="1:8" x14ac:dyDescent="0.3">
      <c r="A9" s="2" t="s">
        <v>113</v>
      </c>
      <c r="B9" s="2" t="s">
        <v>23</v>
      </c>
      <c r="C9" s="2" t="s">
        <v>105</v>
      </c>
      <c r="D9" s="2" t="s">
        <v>159</v>
      </c>
      <c r="E9" s="2" t="s">
        <v>489</v>
      </c>
      <c r="F9" s="7" t="s">
        <v>496</v>
      </c>
      <c r="G9" s="2">
        <v>500003</v>
      </c>
      <c r="H9" s="7" t="s">
        <v>556</v>
      </c>
    </row>
    <row r="10" spans="1:8" x14ac:dyDescent="0.3">
      <c r="A10" s="2" t="s">
        <v>114</v>
      </c>
      <c r="B10" s="2" t="s">
        <v>24</v>
      </c>
      <c r="C10" s="2" t="s">
        <v>100</v>
      </c>
      <c r="D10" s="7" t="s">
        <v>160</v>
      </c>
      <c r="E10" s="2" t="s">
        <v>490</v>
      </c>
      <c r="F10" s="7" t="s">
        <v>496</v>
      </c>
      <c r="G10" s="2">
        <v>500004</v>
      </c>
      <c r="H10" s="7" t="s">
        <v>556</v>
      </c>
    </row>
    <row r="11" spans="1:8" x14ac:dyDescent="0.3">
      <c r="A11" s="2" t="s">
        <v>115</v>
      </c>
      <c r="B11" s="2" t="s">
        <v>25</v>
      </c>
      <c r="C11" s="2" t="s">
        <v>82</v>
      </c>
      <c r="D11" s="7" t="s">
        <v>161</v>
      </c>
      <c r="E11" s="2" t="s">
        <v>490</v>
      </c>
      <c r="F11" s="7" t="s">
        <v>237</v>
      </c>
      <c r="G11" s="2">
        <v>500005</v>
      </c>
      <c r="H11" s="7" t="s">
        <v>558</v>
      </c>
    </row>
    <row r="12" spans="1:8" x14ac:dyDescent="0.3">
      <c r="A12" s="2" t="s">
        <v>116</v>
      </c>
      <c r="B12" s="2" t="s">
        <v>26</v>
      </c>
      <c r="C12" s="2" t="s">
        <v>94</v>
      </c>
      <c r="D12" s="7" t="s">
        <v>162</v>
      </c>
      <c r="E12" s="2" t="s">
        <v>490</v>
      </c>
      <c r="F12" s="7" t="s">
        <v>237</v>
      </c>
      <c r="G12" s="2">
        <v>500006</v>
      </c>
      <c r="H12" s="7" t="s">
        <v>558</v>
      </c>
    </row>
    <row r="13" spans="1:8" x14ac:dyDescent="0.3">
      <c r="A13" s="2" t="s">
        <v>117</v>
      </c>
      <c r="B13" s="2" t="s">
        <v>27</v>
      </c>
      <c r="C13" s="2" t="s">
        <v>84</v>
      </c>
      <c r="D13" s="7" t="s">
        <v>163</v>
      </c>
      <c r="E13" s="2" t="s">
        <v>490</v>
      </c>
      <c r="F13" s="7" t="s">
        <v>237</v>
      </c>
      <c r="G13" s="2">
        <v>500007</v>
      </c>
      <c r="H13" s="7" t="s">
        <v>558</v>
      </c>
    </row>
    <row r="14" spans="1:8" x14ac:dyDescent="0.3">
      <c r="A14" s="2" t="s">
        <v>118</v>
      </c>
      <c r="B14" s="2" t="s">
        <v>28</v>
      </c>
      <c r="C14" s="2" t="s">
        <v>88</v>
      </c>
      <c r="D14" s="7" t="s">
        <v>164</v>
      </c>
      <c r="E14" s="2" t="s">
        <v>490</v>
      </c>
      <c r="F14" s="7" t="s">
        <v>237</v>
      </c>
      <c r="G14" s="2">
        <v>500002</v>
      </c>
      <c r="H14" s="7" t="s">
        <v>558</v>
      </c>
    </row>
    <row r="15" spans="1:8" x14ac:dyDescent="0.3">
      <c r="A15" s="2" t="s">
        <v>119</v>
      </c>
      <c r="B15" s="2" t="s">
        <v>29</v>
      </c>
      <c r="C15" s="2" t="s">
        <v>91</v>
      </c>
      <c r="D15" s="7" t="s">
        <v>165</v>
      </c>
      <c r="E15" s="2" t="s">
        <v>490</v>
      </c>
      <c r="F15" s="7" t="s">
        <v>237</v>
      </c>
      <c r="G15" s="2">
        <v>500003</v>
      </c>
      <c r="H15" s="7" t="s">
        <v>561</v>
      </c>
    </row>
    <row r="16" spans="1:8" x14ac:dyDescent="0.3">
      <c r="A16" s="2" t="s">
        <v>120</v>
      </c>
      <c r="B16" s="2" t="s">
        <v>30</v>
      </c>
      <c r="C16" s="2" t="s">
        <v>104</v>
      </c>
      <c r="D16" s="2" t="s">
        <v>159</v>
      </c>
      <c r="E16" s="2" t="s">
        <v>491</v>
      </c>
      <c r="F16" s="7" t="s">
        <v>237</v>
      </c>
      <c r="G16" s="2">
        <v>500004</v>
      </c>
      <c r="H16" s="7" t="s">
        <v>561</v>
      </c>
    </row>
    <row r="17" spans="1:8" x14ac:dyDescent="0.3">
      <c r="A17" s="2" t="s">
        <v>121</v>
      </c>
      <c r="B17" s="2" t="s">
        <v>31</v>
      </c>
      <c r="C17" s="2" t="s">
        <v>102</v>
      </c>
      <c r="D17" s="7" t="s">
        <v>160</v>
      </c>
      <c r="E17" s="2" t="s">
        <v>491</v>
      </c>
      <c r="F17" s="7" t="s">
        <v>237</v>
      </c>
      <c r="G17" s="2">
        <v>500005</v>
      </c>
      <c r="H17" s="7" t="s">
        <v>561</v>
      </c>
    </row>
    <row r="18" spans="1:8" x14ac:dyDescent="0.3">
      <c r="A18" s="2" t="s">
        <v>122</v>
      </c>
      <c r="B18" s="2" t="s">
        <v>32</v>
      </c>
      <c r="C18" s="2" t="s">
        <v>103</v>
      </c>
      <c r="D18" s="7" t="s">
        <v>161</v>
      </c>
      <c r="E18" s="2" t="s">
        <v>491</v>
      </c>
      <c r="F18" s="7" t="s">
        <v>237</v>
      </c>
      <c r="G18" s="2">
        <v>500006</v>
      </c>
      <c r="H18" s="7" t="s">
        <v>561</v>
      </c>
    </row>
    <row r="19" spans="1:8" x14ac:dyDescent="0.3">
      <c r="A19" s="2" t="s">
        <v>123</v>
      </c>
      <c r="B19" s="2" t="s">
        <v>33</v>
      </c>
      <c r="C19" s="2" t="s">
        <v>82</v>
      </c>
      <c r="D19" s="7" t="s">
        <v>162</v>
      </c>
      <c r="E19" s="2" t="s">
        <v>491</v>
      </c>
      <c r="F19" s="7" t="s">
        <v>237</v>
      </c>
      <c r="G19" s="2">
        <v>500007</v>
      </c>
      <c r="H19" s="7" t="s">
        <v>561</v>
      </c>
    </row>
    <row r="20" spans="1:8" x14ac:dyDescent="0.3">
      <c r="A20" s="2" t="s">
        <v>124</v>
      </c>
      <c r="B20" s="2" t="s">
        <v>34</v>
      </c>
      <c r="C20" s="2" t="s">
        <v>98</v>
      </c>
      <c r="D20" s="7" t="s">
        <v>163</v>
      </c>
      <c r="E20" s="2" t="s">
        <v>491</v>
      </c>
      <c r="F20" s="7" t="s">
        <v>237</v>
      </c>
      <c r="G20" s="2">
        <v>500002</v>
      </c>
      <c r="H20" s="7" t="s">
        <v>559</v>
      </c>
    </row>
    <row r="21" spans="1:8" x14ac:dyDescent="0.3">
      <c r="A21" s="2" t="s">
        <v>125</v>
      </c>
      <c r="B21" s="2" t="s">
        <v>35</v>
      </c>
      <c r="C21" s="2" t="s">
        <v>82</v>
      </c>
      <c r="D21" s="7" t="s">
        <v>164</v>
      </c>
      <c r="E21" s="2" t="s">
        <v>491</v>
      </c>
      <c r="F21" s="7" t="s">
        <v>238</v>
      </c>
      <c r="G21" s="2">
        <v>500003</v>
      </c>
      <c r="H21" s="7" t="s">
        <v>559</v>
      </c>
    </row>
    <row r="22" spans="1:8" x14ac:dyDescent="0.3">
      <c r="A22" s="2" t="s">
        <v>126</v>
      </c>
      <c r="B22" s="2" t="s">
        <v>36</v>
      </c>
      <c r="C22" s="2" t="s">
        <v>88</v>
      </c>
      <c r="D22" s="7" t="s">
        <v>165</v>
      </c>
      <c r="E22" s="2" t="s">
        <v>491</v>
      </c>
      <c r="F22" s="7" t="s">
        <v>238</v>
      </c>
      <c r="G22" s="2">
        <v>500004</v>
      </c>
      <c r="H22" s="7" t="s">
        <v>559</v>
      </c>
    </row>
    <row r="23" spans="1:8" x14ac:dyDescent="0.3">
      <c r="A23" s="2" t="s">
        <v>127</v>
      </c>
      <c r="B23" s="2" t="s">
        <v>37</v>
      </c>
      <c r="C23" s="2" t="s">
        <v>87</v>
      </c>
      <c r="D23" s="2" t="s">
        <v>159</v>
      </c>
      <c r="E23" s="2" t="s">
        <v>492</v>
      </c>
      <c r="F23" s="7" t="s">
        <v>238</v>
      </c>
      <c r="G23" s="2">
        <v>500005</v>
      </c>
      <c r="H23" s="7" t="s">
        <v>559</v>
      </c>
    </row>
    <row r="24" spans="1:8" x14ac:dyDescent="0.3">
      <c r="A24" s="2" t="s">
        <v>128</v>
      </c>
      <c r="B24" s="2" t="s">
        <v>38</v>
      </c>
      <c r="C24" s="2" t="s">
        <v>86</v>
      </c>
      <c r="D24" s="7" t="s">
        <v>160</v>
      </c>
      <c r="E24" s="2" t="s">
        <v>492</v>
      </c>
      <c r="F24" s="7" t="s">
        <v>238</v>
      </c>
      <c r="G24" s="2">
        <v>500006</v>
      </c>
      <c r="H24" s="7" t="s">
        <v>559</v>
      </c>
    </row>
    <row r="25" spans="1:8" x14ac:dyDescent="0.3">
      <c r="A25" s="2" t="s">
        <v>129</v>
      </c>
      <c r="B25" s="2" t="s">
        <v>39</v>
      </c>
      <c r="C25" s="2" t="s">
        <v>92</v>
      </c>
      <c r="D25" s="7" t="s">
        <v>161</v>
      </c>
      <c r="E25" s="2" t="s">
        <v>492</v>
      </c>
      <c r="F25" s="7" t="s">
        <v>238</v>
      </c>
      <c r="G25" s="2">
        <v>500007</v>
      </c>
      <c r="H25" s="7" t="s">
        <v>560</v>
      </c>
    </row>
    <row r="26" spans="1:8" x14ac:dyDescent="0.3">
      <c r="A26" s="2" t="s">
        <v>130</v>
      </c>
      <c r="B26" s="2" t="s">
        <v>40</v>
      </c>
      <c r="C26" s="2" t="s">
        <v>100</v>
      </c>
      <c r="D26" s="7" t="s">
        <v>162</v>
      </c>
      <c r="E26" s="2" t="s">
        <v>492</v>
      </c>
      <c r="F26" s="7" t="s">
        <v>238</v>
      </c>
      <c r="G26" s="2">
        <v>500002</v>
      </c>
      <c r="H26" s="7" t="s">
        <v>560</v>
      </c>
    </row>
    <row r="27" spans="1:8" x14ac:dyDescent="0.3">
      <c r="A27" s="2" t="s">
        <v>131</v>
      </c>
      <c r="B27" s="2" t="s">
        <v>41</v>
      </c>
      <c r="C27" s="2" t="s">
        <v>98</v>
      </c>
      <c r="D27" s="7" t="s">
        <v>163</v>
      </c>
      <c r="E27" s="2" t="s">
        <v>492</v>
      </c>
      <c r="F27" s="7" t="s">
        <v>238</v>
      </c>
      <c r="G27" s="2">
        <v>500003</v>
      </c>
      <c r="H27" s="7" t="s">
        <v>560</v>
      </c>
    </row>
    <row r="28" spans="1:8" x14ac:dyDescent="0.3">
      <c r="A28" s="2" t="s">
        <v>132</v>
      </c>
      <c r="B28" s="2" t="s">
        <v>42</v>
      </c>
      <c r="C28" s="2" t="s">
        <v>99</v>
      </c>
      <c r="D28" s="7" t="s">
        <v>164</v>
      </c>
      <c r="E28" s="2" t="s">
        <v>492</v>
      </c>
      <c r="F28" s="7" t="s">
        <v>238</v>
      </c>
      <c r="G28" s="2">
        <v>500004</v>
      </c>
      <c r="H28" s="7" t="s">
        <v>560</v>
      </c>
    </row>
    <row r="29" spans="1:8" x14ac:dyDescent="0.3">
      <c r="A29" s="2" t="s">
        <v>133</v>
      </c>
      <c r="B29" s="2" t="s">
        <v>43</v>
      </c>
      <c r="C29" s="2" t="s">
        <v>104</v>
      </c>
      <c r="D29" s="7" t="s">
        <v>165</v>
      </c>
      <c r="E29" s="2" t="s">
        <v>492</v>
      </c>
      <c r="F29" s="7" t="s">
        <v>238</v>
      </c>
      <c r="G29" s="2">
        <v>500005</v>
      </c>
      <c r="H29" s="7" t="s">
        <v>560</v>
      </c>
    </row>
    <row r="30" spans="1:8" x14ac:dyDescent="0.3">
      <c r="A30" s="2" t="s">
        <v>134</v>
      </c>
      <c r="B30" s="2" t="s">
        <v>44</v>
      </c>
      <c r="C30" s="2" t="s">
        <v>100</v>
      </c>
      <c r="D30" s="2" t="s">
        <v>159</v>
      </c>
      <c r="E30" s="2" t="s">
        <v>493</v>
      </c>
      <c r="F30" s="7" t="s">
        <v>238</v>
      </c>
      <c r="G30" s="2">
        <v>500006</v>
      </c>
      <c r="H30" s="7" t="s">
        <v>562</v>
      </c>
    </row>
    <row r="31" spans="1:8" x14ac:dyDescent="0.3">
      <c r="A31" s="2" t="s">
        <v>135</v>
      </c>
      <c r="B31" s="2" t="s">
        <v>45</v>
      </c>
      <c r="C31" s="2" t="s">
        <v>90</v>
      </c>
      <c r="D31" s="7" t="s">
        <v>160</v>
      </c>
      <c r="E31" s="2" t="s">
        <v>493</v>
      </c>
      <c r="F31" s="7" t="s">
        <v>497</v>
      </c>
      <c r="G31" s="2">
        <v>500007</v>
      </c>
      <c r="H31" s="7" t="s">
        <v>562</v>
      </c>
    </row>
    <row r="32" spans="1:8" x14ac:dyDescent="0.3">
      <c r="A32" s="2" t="s">
        <v>136</v>
      </c>
      <c r="B32" s="2" t="s">
        <v>46</v>
      </c>
      <c r="C32" s="2" t="s">
        <v>87</v>
      </c>
      <c r="D32" s="7" t="s">
        <v>161</v>
      </c>
      <c r="E32" s="2" t="s">
        <v>493</v>
      </c>
      <c r="F32" s="7" t="s">
        <v>497</v>
      </c>
      <c r="G32" s="2">
        <v>500002</v>
      </c>
      <c r="H32" s="7" t="s">
        <v>562</v>
      </c>
    </row>
    <row r="33" spans="1:8" x14ac:dyDescent="0.3">
      <c r="A33" s="2" t="s">
        <v>137</v>
      </c>
      <c r="B33" s="2" t="s">
        <v>47</v>
      </c>
      <c r="C33" s="2" t="s">
        <v>104</v>
      </c>
      <c r="D33" s="7" t="s">
        <v>162</v>
      </c>
      <c r="E33" s="2" t="s">
        <v>493</v>
      </c>
      <c r="F33" s="7" t="s">
        <v>497</v>
      </c>
      <c r="G33" s="2">
        <v>500003</v>
      </c>
      <c r="H33" s="7" t="s">
        <v>562</v>
      </c>
    </row>
    <row r="34" spans="1:8" x14ac:dyDescent="0.3">
      <c r="A34" s="2" t="s">
        <v>138</v>
      </c>
      <c r="B34" s="2" t="s">
        <v>48</v>
      </c>
      <c r="C34" s="2" t="s">
        <v>96</v>
      </c>
      <c r="D34" s="7" t="s">
        <v>163</v>
      </c>
      <c r="E34" s="2" t="s">
        <v>493</v>
      </c>
      <c r="F34" s="7" t="s">
        <v>497</v>
      </c>
      <c r="G34" s="2">
        <v>500004</v>
      </c>
      <c r="H34" s="7" t="s">
        <v>562</v>
      </c>
    </row>
    <row r="35" spans="1:8" x14ac:dyDescent="0.3">
      <c r="A35" s="2" t="s">
        <v>139</v>
      </c>
      <c r="B35" s="2" t="s">
        <v>49</v>
      </c>
      <c r="C35" s="2" t="s">
        <v>105</v>
      </c>
      <c r="D35" s="7" t="s">
        <v>164</v>
      </c>
      <c r="E35" s="2" t="s">
        <v>493</v>
      </c>
      <c r="F35" s="7" t="s">
        <v>497</v>
      </c>
      <c r="G35" s="2">
        <v>500005</v>
      </c>
      <c r="H35" s="7" t="s">
        <v>563</v>
      </c>
    </row>
    <row r="36" spans="1:8" x14ac:dyDescent="0.3">
      <c r="A36" s="2" t="s">
        <v>140</v>
      </c>
      <c r="B36" s="2" t="s">
        <v>50</v>
      </c>
      <c r="C36" s="2" t="s">
        <v>88</v>
      </c>
      <c r="D36" s="7" t="s">
        <v>165</v>
      </c>
      <c r="E36" s="2" t="s">
        <v>493</v>
      </c>
      <c r="F36" s="7" t="s">
        <v>497</v>
      </c>
      <c r="G36" s="2">
        <v>500006</v>
      </c>
      <c r="H36" s="7" t="s">
        <v>563</v>
      </c>
    </row>
    <row r="37" spans="1:8" x14ac:dyDescent="0.3">
      <c r="A37" s="2" t="s">
        <v>141</v>
      </c>
      <c r="B37" s="2" t="s">
        <v>51</v>
      </c>
      <c r="C37" s="2" t="s">
        <v>89</v>
      </c>
      <c r="D37" s="2" t="s">
        <v>159</v>
      </c>
      <c r="E37" s="2" t="s">
        <v>493</v>
      </c>
      <c r="F37" s="7" t="s">
        <v>497</v>
      </c>
      <c r="G37" s="2">
        <v>500007</v>
      </c>
      <c r="H37" s="7" t="s">
        <v>563</v>
      </c>
    </row>
    <row r="38" spans="1:8" x14ac:dyDescent="0.3">
      <c r="A38" s="2" t="s">
        <v>142</v>
      </c>
      <c r="B38" s="2" t="s">
        <v>52</v>
      </c>
      <c r="C38" s="2" t="s">
        <v>86</v>
      </c>
      <c r="D38" s="7" t="s">
        <v>160</v>
      </c>
      <c r="E38" s="2" t="s">
        <v>493</v>
      </c>
      <c r="F38" s="7" t="s">
        <v>497</v>
      </c>
      <c r="G38" s="2">
        <v>500002</v>
      </c>
      <c r="H38" s="7" t="s">
        <v>563</v>
      </c>
    </row>
    <row r="39" spans="1:8" x14ac:dyDescent="0.3">
      <c r="A39" s="2" t="s">
        <v>143</v>
      </c>
      <c r="B39" s="2" t="s">
        <v>53</v>
      </c>
      <c r="C39" s="2" t="s">
        <v>102</v>
      </c>
      <c r="D39" s="7" t="s">
        <v>161</v>
      </c>
      <c r="E39" s="2" t="s">
        <v>494</v>
      </c>
      <c r="F39" s="7" t="s">
        <v>497</v>
      </c>
      <c r="G39" s="2">
        <v>500003</v>
      </c>
      <c r="H39" s="7" t="s">
        <v>563</v>
      </c>
    </row>
    <row r="40" spans="1:8" x14ac:dyDescent="0.3">
      <c r="A40" s="2" t="s">
        <v>144</v>
      </c>
      <c r="B40" s="2" t="s">
        <v>54</v>
      </c>
      <c r="C40" s="2" t="s">
        <v>91</v>
      </c>
      <c r="D40" s="7" t="s">
        <v>162</v>
      </c>
      <c r="E40" s="2" t="s">
        <v>494</v>
      </c>
      <c r="F40" s="7" t="s">
        <v>497</v>
      </c>
      <c r="G40" s="2">
        <v>500004</v>
      </c>
      <c r="H40" s="7" t="s">
        <v>555</v>
      </c>
    </row>
    <row r="41" spans="1:8" x14ac:dyDescent="0.3">
      <c r="A41" s="2" t="s">
        <v>145</v>
      </c>
      <c r="B41" s="2" t="s">
        <v>55</v>
      </c>
      <c r="C41" s="2" t="s">
        <v>86</v>
      </c>
      <c r="D41" s="7" t="s">
        <v>163</v>
      </c>
      <c r="E41" s="2" t="s">
        <v>494</v>
      </c>
      <c r="F41" s="7" t="s">
        <v>497</v>
      </c>
      <c r="G41" s="2">
        <v>500005</v>
      </c>
      <c r="H41" s="7" t="s">
        <v>555</v>
      </c>
    </row>
    <row r="42" spans="1:8" x14ac:dyDescent="0.3">
      <c r="A42" s="2" t="s">
        <v>146</v>
      </c>
      <c r="B42" s="2" t="s">
        <v>56</v>
      </c>
      <c r="C42" s="2" t="s">
        <v>105</v>
      </c>
      <c r="D42" s="7" t="s">
        <v>164</v>
      </c>
      <c r="E42" s="2" t="s">
        <v>494</v>
      </c>
      <c r="F42" s="7" t="s">
        <v>498</v>
      </c>
      <c r="G42" s="2">
        <v>500006</v>
      </c>
      <c r="H42" s="7" t="s">
        <v>555</v>
      </c>
    </row>
    <row r="43" spans="1:8" x14ac:dyDescent="0.3">
      <c r="A43" s="2" t="s">
        <v>147</v>
      </c>
      <c r="B43" s="2" t="s">
        <v>57</v>
      </c>
      <c r="C43" s="2" t="s">
        <v>88</v>
      </c>
      <c r="D43" s="7" t="s">
        <v>165</v>
      </c>
      <c r="E43" s="2" t="s">
        <v>494</v>
      </c>
      <c r="F43" s="7" t="s">
        <v>498</v>
      </c>
      <c r="G43" s="2">
        <v>500007</v>
      </c>
      <c r="H43" s="7" t="s">
        <v>555</v>
      </c>
    </row>
    <row r="44" spans="1:8" x14ac:dyDescent="0.3">
      <c r="A44" s="2" t="s">
        <v>148</v>
      </c>
      <c r="B44" s="2" t="s">
        <v>58</v>
      </c>
      <c r="C44" s="2" t="s">
        <v>93</v>
      </c>
      <c r="D44" s="2" t="s">
        <v>159</v>
      </c>
      <c r="E44" s="2" t="s">
        <v>494</v>
      </c>
      <c r="F44" s="7" t="s">
        <v>498</v>
      </c>
      <c r="G44" s="2">
        <v>500002</v>
      </c>
      <c r="H44" s="7" t="s">
        <v>555</v>
      </c>
    </row>
    <row r="45" spans="1:8" x14ac:dyDescent="0.3">
      <c r="A45" s="2" t="s">
        <v>149</v>
      </c>
      <c r="B45" s="2" t="s">
        <v>59</v>
      </c>
      <c r="C45" s="2" t="s">
        <v>93</v>
      </c>
      <c r="D45" s="7" t="s">
        <v>160</v>
      </c>
      <c r="E45" s="2" t="s">
        <v>494</v>
      </c>
      <c r="F45" s="7" t="s">
        <v>498</v>
      </c>
      <c r="G45" s="2">
        <v>500003</v>
      </c>
      <c r="H45" s="7" t="s">
        <v>564</v>
      </c>
    </row>
    <row r="46" spans="1:8" x14ac:dyDescent="0.3">
      <c r="A46" s="2" t="s">
        <v>150</v>
      </c>
      <c r="B46" s="2" t="s">
        <v>60</v>
      </c>
      <c r="C46" s="2" t="s">
        <v>104</v>
      </c>
      <c r="D46" s="7" t="s">
        <v>161</v>
      </c>
      <c r="E46" s="2" t="s">
        <v>494</v>
      </c>
      <c r="F46" s="7" t="s">
        <v>498</v>
      </c>
      <c r="G46" s="2">
        <v>500004</v>
      </c>
      <c r="H46" s="7" t="s">
        <v>564</v>
      </c>
    </row>
    <row r="47" spans="1:8" x14ac:dyDescent="0.3">
      <c r="A47" s="2" t="s">
        <v>151</v>
      </c>
      <c r="B47" s="2" t="s">
        <v>61</v>
      </c>
      <c r="C47" s="2" t="s">
        <v>105</v>
      </c>
      <c r="D47" s="7" t="s">
        <v>162</v>
      </c>
      <c r="E47" s="2" t="s">
        <v>494</v>
      </c>
      <c r="F47" s="7" t="s">
        <v>498</v>
      </c>
      <c r="G47" s="2">
        <v>500005</v>
      </c>
      <c r="H47" s="7" t="s">
        <v>564</v>
      </c>
    </row>
    <row r="48" spans="1:8" x14ac:dyDescent="0.3">
      <c r="A48" s="2" t="s">
        <v>152</v>
      </c>
      <c r="B48" s="2" t="s">
        <v>62</v>
      </c>
      <c r="C48" s="2" t="s">
        <v>89</v>
      </c>
      <c r="D48" s="7" t="s">
        <v>163</v>
      </c>
      <c r="E48" s="2" t="s">
        <v>494</v>
      </c>
      <c r="F48" s="7" t="s">
        <v>498</v>
      </c>
      <c r="G48" s="2">
        <v>500006</v>
      </c>
      <c r="H48" s="7" t="s">
        <v>564</v>
      </c>
    </row>
    <row r="49" spans="1:8" x14ac:dyDescent="0.3">
      <c r="A49" s="2" t="s">
        <v>153</v>
      </c>
      <c r="B49" s="2" t="s">
        <v>63</v>
      </c>
      <c r="C49" s="2" t="s">
        <v>104</v>
      </c>
      <c r="D49" s="7" t="s">
        <v>164</v>
      </c>
      <c r="E49" s="2" t="s">
        <v>494</v>
      </c>
      <c r="F49" s="7" t="s">
        <v>498</v>
      </c>
      <c r="G49" s="2">
        <v>500007</v>
      </c>
      <c r="H49" s="7" t="s">
        <v>563</v>
      </c>
    </row>
    <row r="50" spans="1:8" x14ac:dyDescent="0.3">
      <c r="A50" s="2" t="s">
        <v>154</v>
      </c>
      <c r="B50" s="2" t="s">
        <v>64</v>
      </c>
      <c r="C50" s="2" t="s">
        <v>86</v>
      </c>
      <c r="D50" s="7" t="s">
        <v>165</v>
      </c>
      <c r="E50" s="2" t="s">
        <v>494</v>
      </c>
      <c r="F50" s="7" t="s">
        <v>498</v>
      </c>
      <c r="G50" s="2">
        <v>500002</v>
      </c>
      <c r="H50" s="7" t="s">
        <v>563</v>
      </c>
    </row>
    <row r="51" spans="1:8" x14ac:dyDescent="0.3">
      <c r="A51" s="2" t="s">
        <v>155</v>
      </c>
      <c r="B51" s="2" t="s">
        <v>65</v>
      </c>
      <c r="C51" s="2" t="s">
        <v>96</v>
      </c>
      <c r="D51" s="2" t="s">
        <v>159</v>
      </c>
      <c r="E51" s="2" t="s">
        <v>494</v>
      </c>
      <c r="F51" s="7" t="s">
        <v>498</v>
      </c>
      <c r="G51" s="2">
        <v>500003</v>
      </c>
      <c r="H51" s="7" t="s">
        <v>563</v>
      </c>
    </row>
  </sheetData>
  <autoFilter ref="A1:E51" xr:uid="{D9F28C4B-A83A-4671-9068-8E6AC1712EAD}"/>
  <phoneticPr fontId="2" type="noConversion"/>
  <pageMargins left="0.7" right="0.7" top="0.75" bottom="0.75" header="0.3" footer="0.3"/>
  <pageSetup orientation="portrait" horizontalDpi="1200" verticalDpi="12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2173D9-600E-47E7-A23A-061ADE810D64}">
  <dimension ref="A1:C22"/>
  <sheetViews>
    <sheetView showGridLines="0" zoomScale="93" workbookViewId="0"/>
  </sheetViews>
  <sheetFormatPr defaultRowHeight="14.4" x14ac:dyDescent="0.3"/>
  <cols>
    <col min="1" max="1" width="9.5546875" bestFit="1" customWidth="1"/>
    <col min="2" max="2" width="15.5546875" bestFit="1" customWidth="1"/>
    <col min="3" max="3" width="16.5546875" bestFit="1" customWidth="1"/>
  </cols>
  <sheetData>
    <row r="1" spans="1:3" x14ac:dyDescent="0.3">
      <c r="A1" s="3" t="s">
        <v>167</v>
      </c>
      <c r="B1" s="3" t="s">
        <v>166</v>
      </c>
      <c r="C1" s="3" t="s">
        <v>236</v>
      </c>
    </row>
    <row r="2" spans="1:3" x14ac:dyDescent="0.3">
      <c r="A2" s="2" t="s">
        <v>180</v>
      </c>
      <c r="B2" s="2" t="s">
        <v>168</v>
      </c>
      <c r="C2" s="2" t="s">
        <v>487</v>
      </c>
    </row>
    <row r="3" spans="1:3" x14ac:dyDescent="0.3">
      <c r="A3" s="2" t="s">
        <v>181</v>
      </c>
      <c r="B3" s="2" t="s">
        <v>169</v>
      </c>
      <c r="C3" s="2" t="s">
        <v>485</v>
      </c>
    </row>
    <row r="4" spans="1:3" x14ac:dyDescent="0.3">
      <c r="A4" s="2" t="s">
        <v>182</v>
      </c>
      <c r="B4" s="2" t="s">
        <v>170</v>
      </c>
      <c r="C4" s="2" t="s">
        <v>485</v>
      </c>
    </row>
    <row r="5" spans="1:3" x14ac:dyDescent="0.3">
      <c r="A5" s="2" t="s">
        <v>183</v>
      </c>
      <c r="B5" s="2" t="s">
        <v>171</v>
      </c>
      <c r="C5" s="2" t="s">
        <v>486</v>
      </c>
    </row>
    <row r="6" spans="1:3" x14ac:dyDescent="0.3">
      <c r="A6" s="2" t="s">
        <v>184</v>
      </c>
      <c r="B6" s="2" t="s">
        <v>172</v>
      </c>
      <c r="C6" s="2" t="s">
        <v>487</v>
      </c>
    </row>
    <row r="7" spans="1:3" x14ac:dyDescent="0.3">
      <c r="A7" s="2" t="s">
        <v>185</v>
      </c>
      <c r="B7" s="2" t="s">
        <v>173</v>
      </c>
      <c r="C7" s="2" t="s">
        <v>486</v>
      </c>
    </row>
    <row r="8" spans="1:3" x14ac:dyDescent="0.3">
      <c r="A8" s="2" t="s">
        <v>186</v>
      </c>
      <c r="B8" s="2" t="s">
        <v>174</v>
      </c>
      <c r="C8" s="2" t="s">
        <v>487</v>
      </c>
    </row>
    <row r="9" spans="1:3" x14ac:dyDescent="0.3">
      <c r="A9" s="2" t="s">
        <v>187</v>
      </c>
      <c r="B9" s="2" t="s">
        <v>175</v>
      </c>
      <c r="C9" s="2" t="s">
        <v>486</v>
      </c>
    </row>
    <row r="10" spans="1:3" x14ac:dyDescent="0.3">
      <c r="A10" s="2" t="s">
        <v>188</v>
      </c>
      <c r="B10" s="2" t="s">
        <v>176</v>
      </c>
      <c r="C10" s="2" t="s">
        <v>485</v>
      </c>
    </row>
    <row r="11" spans="1:3" x14ac:dyDescent="0.3">
      <c r="A11" s="2" t="s">
        <v>189</v>
      </c>
      <c r="B11" s="2" t="s">
        <v>177</v>
      </c>
      <c r="C11" s="2" t="s">
        <v>485</v>
      </c>
    </row>
    <row r="12" spans="1:3" x14ac:dyDescent="0.3">
      <c r="A12" s="2" t="s">
        <v>190</v>
      </c>
      <c r="B12" s="2" t="s">
        <v>178</v>
      </c>
      <c r="C12" s="2" t="s">
        <v>487</v>
      </c>
    </row>
    <row r="13" spans="1:3" x14ac:dyDescent="0.3">
      <c r="A13" s="2" t="s">
        <v>254</v>
      </c>
      <c r="B13" s="7" t="s">
        <v>264</v>
      </c>
      <c r="C13" s="2" t="s">
        <v>485</v>
      </c>
    </row>
    <row r="14" spans="1:3" x14ac:dyDescent="0.3">
      <c r="A14" s="2" t="s">
        <v>255</v>
      </c>
      <c r="B14" s="7" t="s">
        <v>265</v>
      </c>
      <c r="C14" s="2" t="s">
        <v>486</v>
      </c>
    </row>
    <row r="15" spans="1:3" x14ac:dyDescent="0.3">
      <c r="A15" s="2" t="s">
        <v>256</v>
      </c>
      <c r="B15" s="7" t="s">
        <v>266</v>
      </c>
      <c r="C15" s="2" t="s">
        <v>487</v>
      </c>
    </row>
    <row r="16" spans="1:3" x14ac:dyDescent="0.3">
      <c r="A16" s="2" t="s">
        <v>257</v>
      </c>
      <c r="B16" s="7" t="s">
        <v>267</v>
      </c>
      <c r="C16" s="2" t="s">
        <v>486</v>
      </c>
    </row>
    <row r="17" spans="1:3" x14ac:dyDescent="0.3">
      <c r="A17" s="2" t="s">
        <v>258</v>
      </c>
      <c r="B17" s="7" t="s">
        <v>268</v>
      </c>
      <c r="C17" s="2" t="s">
        <v>485</v>
      </c>
    </row>
    <row r="18" spans="1:3" x14ac:dyDescent="0.3">
      <c r="A18" s="2" t="s">
        <v>259</v>
      </c>
      <c r="B18" s="7" t="s">
        <v>269</v>
      </c>
      <c r="C18" s="2" t="s">
        <v>485</v>
      </c>
    </row>
    <row r="19" spans="1:3" x14ac:dyDescent="0.3">
      <c r="A19" s="2" t="s">
        <v>260</v>
      </c>
      <c r="B19" s="7" t="s">
        <v>270</v>
      </c>
      <c r="C19" s="2" t="s">
        <v>485</v>
      </c>
    </row>
    <row r="20" spans="1:3" x14ac:dyDescent="0.3">
      <c r="A20" s="2" t="s">
        <v>261</v>
      </c>
      <c r="B20" s="7" t="s">
        <v>271</v>
      </c>
      <c r="C20" s="2" t="s">
        <v>486</v>
      </c>
    </row>
    <row r="21" spans="1:3" x14ac:dyDescent="0.3">
      <c r="A21" s="2" t="s">
        <v>262</v>
      </c>
      <c r="B21" s="7" t="s">
        <v>272</v>
      </c>
      <c r="C21" s="2" t="s">
        <v>486</v>
      </c>
    </row>
    <row r="22" spans="1:3" x14ac:dyDescent="0.3">
      <c r="A22" s="2" t="s">
        <v>263</v>
      </c>
      <c r="B22" s="7" t="s">
        <v>273</v>
      </c>
      <c r="C22" s="2" t="s">
        <v>485</v>
      </c>
    </row>
  </sheetData>
  <autoFilter ref="A1:C22" xr:uid="{D56599F3-4796-48DB-944D-392870820764}"/>
  <phoneticPr fontId="2" type="noConversion"/>
  <pageMargins left="0.7" right="0.7" top="0.75" bottom="0.75" header="0.3" footer="0.3"/>
  <pageSetup orientation="portrait" horizontalDpi="1200" verticalDpi="12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325C0D-4928-4E46-A131-3C0E72D22C2C}">
  <dimension ref="A1:E26"/>
  <sheetViews>
    <sheetView showGridLines="0" workbookViewId="0">
      <selection activeCell="F20" sqref="F20"/>
    </sheetView>
  </sheetViews>
  <sheetFormatPr defaultRowHeight="14.4" x14ac:dyDescent="0.3"/>
  <cols>
    <col min="2" max="2" width="19.109375" bestFit="1" customWidth="1"/>
    <col min="3" max="3" width="18.6640625" bestFit="1" customWidth="1"/>
    <col min="4" max="4" width="22.88671875" customWidth="1"/>
    <col min="5" max="5" width="10.6640625" style="1" bestFit="1" customWidth="1"/>
  </cols>
  <sheetData>
    <row r="1" spans="1:5" x14ac:dyDescent="0.3">
      <c r="A1" s="3" t="s">
        <v>609</v>
      </c>
      <c r="B1" s="3" t="s">
        <v>16</v>
      </c>
      <c r="C1" s="3" t="s">
        <v>15</v>
      </c>
      <c r="D1" s="9" t="s">
        <v>235</v>
      </c>
      <c r="E1" s="5" t="s">
        <v>14</v>
      </c>
    </row>
    <row r="2" spans="1:5" x14ac:dyDescent="0.3">
      <c r="A2" s="2" t="s">
        <v>81</v>
      </c>
      <c r="B2" s="2" t="s">
        <v>501</v>
      </c>
      <c r="C2" s="2" t="s">
        <v>499</v>
      </c>
      <c r="D2" s="7" t="s">
        <v>500</v>
      </c>
      <c r="E2" s="4">
        <v>58298</v>
      </c>
    </row>
    <row r="3" spans="1:5" x14ac:dyDescent="0.3">
      <c r="A3" s="2" t="s">
        <v>82</v>
      </c>
      <c r="B3" s="2" t="s">
        <v>503</v>
      </c>
      <c r="C3" s="2" t="s">
        <v>502</v>
      </c>
      <c r="D3" s="7" t="s">
        <v>518</v>
      </c>
      <c r="E3" s="4">
        <v>42889</v>
      </c>
    </row>
    <row r="4" spans="1:5" x14ac:dyDescent="0.3">
      <c r="A4" s="2" t="s">
        <v>83</v>
      </c>
      <c r="B4" s="2" t="s">
        <v>505</v>
      </c>
      <c r="C4" s="2" t="s">
        <v>504</v>
      </c>
      <c r="D4" s="7" t="s">
        <v>518</v>
      </c>
      <c r="E4" s="4">
        <v>40347</v>
      </c>
    </row>
    <row r="5" spans="1:5" x14ac:dyDescent="0.3">
      <c r="A5" s="2" t="s">
        <v>84</v>
      </c>
      <c r="B5" s="2" t="s">
        <v>508</v>
      </c>
      <c r="C5" s="2" t="s">
        <v>506</v>
      </c>
      <c r="D5" s="7" t="s">
        <v>507</v>
      </c>
      <c r="E5" s="4">
        <v>123540</v>
      </c>
    </row>
    <row r="6" spans="1:5" x14ac:dyDescent="0.3">
      <c r="A6" s="2" t="s">
        <v>85</v>
      </c>
      <c r="B6" s="2" t="s">
        <v>511</v>
      </c>
      <c r="C6" s="2" t="s">
        <v>509</v>
      </c>
      <c r="D6" s="7" t="s">
        <v>510</v>
      </c>
      <c r="E6" s="4">
        <v>81971</v>
      </c>
    </row>
    <row r="7" spans="1:5" x14ac:dyDescent="0.3">
      <c r="A7" s="2" t="s">
        <v>86</v>
      </c>
      <c r="B7" s="2" t="s">
        <v>514</v>
      </c>
      <c r="C7" s="2" t="s">
        <v>512</v>
      </c>
      <c r="D7" s="7" t="s">
        <v>513</v>
      </c>
      <c r="E7" s="4">
        <v>97877</v>
      </c>
    </row>
    <row r="8" spans="1:5" x14ac:dyDescent="0.3">
      <c r="A8" s="2" t="s">
        <v>87</v>
      </c>
      <c r="B8" s="2" t="s">
        <v>516</v>
      </c>
      <c r="C8" s="2" t="s">
        <v>515</v>
      </c>
      <c r="D8" s="7" t="s">
        <v>513</v>
      </c>
      <c r="E8" s="4">
        <v>37213</v>
      </c>
    </row>
    <row r="9" spans="1:5" x14ac:dyDescent="0.3">
      <c r="A9" s="2" t="s">
        <v>88</v>
      </c>
      <c r="B9" s="2" t="s">
        <v>519</v>
      </c>
      <c r="C9" s="2" t="s">
        <v>517</v>
      </c>
      <c r="D9" s="7" t="s">
        <v>518</v>
      </c>
      <c r="E9" s="4">
        <v>50458</v>
      </c>
    </row>
    <row r="10" spans="1:5" x14ac:dyDescent="0.3">
      <c r="A10" s="2" t="s">
        <v>89</v>
      </c>
      <c r="B10" s="2" t="s">
        <v>521</v>
      </c>
      <c r="C10" s="2" t="s">
        <v>520</v>
      </c>
      <c r="D10" s="7" t="s">
        <v>518</v>
      </c>
      <c r="E10" s="4">
        <v>77846</v>
      </c>
    </row>
    <row r="11" spans="1:5" x14ac:dyDescent="0.3">
      <c r="A11" s="2" t="s">
        <v>90</v>
      </c>
      <c r="B11" s="2" t="s">
        <v>523</v>
      </c>
      <c r="C11" s="2" t="s">
        <v>522</v>
      </c>
      <c r="D11" s="7" t="s">
        <v>507</v>
      </c>
      <c r="E11" s="4">
        <v>201332</v>
      </c>
    </row>
    <row r="12" spans="1:5" x14ac:dyDescent="0.3">
      <c r="A12" s="2" t="s">
        <v>91</v>
      </c>
      <c r="B12" s="2" t="s">
        <v>551</v>
      </c>
      <c r="C12" s="2" t="s">
        <v>524</v>
      </c>
      <c r="D12" s="7" t="s">
        <v>500</v>
      </c>
      <c r="E12" s="4">
        <v>646449</v>
      </c>
    </row>
    <row r="13" spans="1:5" x14ac:dyDescent="0.3">
      <c r="A13" s="2" t="s">
        <v>92</v>
      </c>
      <c r="B13" s="2" t="s">
        <v>526</v>
      </c>
      <c r="C13" s="2" t="s">
        <v>525</v>
      </c>
      <c r="D13" s="7" t="s">
        <v>500</v>
      </c>
      <c r="E13" s="4">
        <v>233394</v>
      </c>
    </row>
    <row r="14" spans="1:5" x14ac:dyDescent="0.3">
      <c r="A14" s="2" t="s">
        <v>93</v>
      </c>
      <c r="B14" s="2" t="s">
        <v>528</v>
      </c>
      <c r="C14" s="2" t="s">
        <v>527</v>
      </c>
      <c r="D14" s="7" t="s">
        <v>510</v>
      </c>
      <c r="E14" s="4">
        <v>56069</v>
      </c>
    </row>
    <row r="15" spans="1:5" x14ac:dyDescent="0.3">
      <c r="A15" s="2" t="s">
        <v>94</v>
      </c>
      <c r="B15" s="2" t="s">
        <v>530</v>
      </c>
      <c r="C15" s="2" t="s">
        <v>529</v>
      </c>
      <c r="D15" s="7" t="s">
        <v>513</v>
      </c>
      <c r="E15" s="4">
        <v>47777</v>
      </c>
    </row>
    <row r="16" spans="1:5" x14ac:dyDescent="0.3">
      <c r="A16" s="2" t="s">
        <v>95</v>
      </c>
      <c r="B16" s="2" t="s">
        <v>532</v>
      </c>
      <c r="C16" s="2" t="s">
        <v>531</v>
      </c>
      <c r="D16" s="7" t="s">
        <v>518</v>
      </c>
      <c r="E16" s="4">
        <v>37839</v>
      </c>
    </row>
    <row r="17" spans="1:5" x14ac:dyDescent="0.3">
      <c r="A17" s="2" t="s">
        <v>96</v>
      </c>
      <c r="B17" s="2" t="s">
        <v>534</v>
      </c>
      <c r="C17" s="2" t="s">
        <v>533</v>
      </c>
      <c r="D17" s="7" t="s">
        <v>518</v>
      </c>
      <c r="E17" s="4">
        <v>50699</v>
      </c>
    </row>
    <row r="18" spans="1:5" x14ac:dyDescent="0.3">
      <c r="A18" s="2" t="s">
        <v>97</v>
      </c>
      <c r="B18" s="2" t="s">
        <v>536</v>
      </c>
      <c r="C18" s="2" t="s">
        <v>535</v>
      </c>
      <c r="D18" s="7" t="s">
        <v>518</v>
      </c>
      <c r="E18" s="4">
        <v>41889</v>
      </c>
    </row>
    <row r="19" spans="1:5" x14ac:dyDescent="0.3">
      <c r="A19" s="2" t="s">
        <v>98</v>
      </c>
      <c r="B19" s="2" t="s">
        <v>538</v>
      </c>
      <c r="C19" s="2" t="s">
        <v>537</v>
      </c>
      <c r="D19" s="7" t="s">
        <v>518</v>
      </c>
      <c r="E19" s="4">
        <v>113972</v>
      </c>
    </row>
    <row r="20" spans="1:5" x14ac:dyDescent="0.3">
      <c r="A20" s="2" t="s">
        <v>99</v>
      </c>
      <c r="B20" s="2" t="s">
        <v>540</v>
      </c>
      <c r="C20" s="2" t="s">
        <v>539</v>
      </c>
      <c r="D20" s="7" t="s">
        <v>507</v>
      </c>
      <c r="E20" s="4">
        <v>42774</v>
      </c>
    </row>
    <row r="21" spans="1:5" x14ac:dyDescent="0.3">
      <c r="A21" s="2" t="s">
        <v>100</v>
      </c>
      <c r="B21" s="2" t="s">
        <v>519</v>
      </c>
      <c r="C21" s="2" t="s">
        <v>541</v>
      </c>
      <c r="D21" s="7" t="s">
        <v>518</v>
      </c>
      <c r="E21" s="4">
        <v>229972</v>
      </c>
    </row>
    <row r="22" spans="1:5" x14ac:dyDescent="0.3">
      <c r="A22" s="2" t="s">
        <v>101</v>
      </c>
      <c r="B22" s="2" t="s">
        <v>543</v>
      </c>
      <c r="C22" s="2" t="s">
        <v>542</v>
      </c>
      <c r="D22" s="7" t="s">
        <v>518</v>
      </c>
      <c r="E22" s="4">
        <v>65184</v>
      </c>
    </row>
    <row r="23" spans="1:5" x14ac:dyDescent="0.3">
      <c r="A23" s="2" t="s">
        <v>102</v>
      </c>
      <c r="B23" s="2" t="s">
        <v>545</v>
      </c>
      <c r="C23" s="2" t="s">
        <v>544</v>
      </c>
      <c r="D23" s="7" t="s">
        <v>518</v>
      </c>
      <c r="E23" s="4">
        <v>181260</v>
      </c>
    </row>
    <row r="24" spans="1:5" x14ac:dyDescent="0.3">
      <c r="A24" s="2" t="s">
        <v>103</v>
      </c>
      <c r="B24" s="2" t="s">
        <v>547</v>
      </c>
      <c r="C24" s="2" t="s">
        <v>546</v>
      </c>
      <c r="D24" s="7" t="s">
        <v>500</v>
      </c>
      <c r="E24" s="4">
        <v>41705</v>
      </c>
    </row>
    <row r="25" spans="1:5" x14ac:dyDescent="0.3">
      <c r="A25" s="2" t="s">
        <v>104</v>
      </c>
      <c r="B25" s="2" t="s">
        <v>552</v>
      </c>
      <c r="C25" s="2" t="s">
        <v>548</v>
      </c>
      <c r="D25" s="7" t="s">
        <v>500</v>
      </c>
      <c r="E25" s="4">
        <v>152730</v>
      </c>
    </row>
    <row r="26" spans="1:5" x14ac:dyDescent="0.3">
      <c r="A26" s="2" t="s">
        <v>105</v>
      </c>
      <c r="B26" s="2" t="s">
        <v>550</v>
      </c>
      <c r="C26" s="2" t="s">
        <v>549</v>
      </c>
      <c r="D26" s="7" t="s">
        <v>507</v>
      </c>
      <c r="E26" s="4">
        <v>96205</v>
      </c>
    </row>
  </sheetData>
  <phoneticPr fontId="2" type="noConversion"/>
  <pageMargins left="0.7" right="0.7" top="0.75" bottom="0.75" header="0.3" footer="0.3"/>
  <pageSetup orientation="portrait" horizontalDpi="1200" verticalDpi="120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DC7DA4-4F6B-4117-9E7A-238B78B7A0F1}">
  <dimension ref="A1:W201"/>
  <sheetViews>
    <sheetView topLeftCell="F1" workbookViewId="0">
      <selection activeCell="F2" sqref="F2"/>
    </sheetView>
  </sheetViews>
  <sheetFormatPr defaultRowHeight="14.4" x14ac:dyDescent="0.3"/>
  <cols>
    <col min="1" max="1" width="14.6640625" style="20" customWidth="1"/>
    <col min="2" max="2" width="13.88671875" style="20" customWidth="1"/>
    <col min="3" max="3" width="8.88671875" style="20" customWidth="1"/>
    <col min="4" max="5" width="11.6640625" style="20" customWidth="1"/>
    <col min="6" max="6" width="19.109375" bestFit="1" customWidth="1"/>
    <col min="7" max="7" width="22.88671875" customWidth="1"/>
    <col min="8" max="8" width="18.6640625" bestFit="1" customWidth="1"/>
    <col min="9" max="9" width="11.77734375" style="20" customWidth="1"/>
    <col min="10" max="10" width="13.6640625" style="33" customWidth="1"/>
    <col min="11" max="11" width="14" style="20" customWidth="1"/>
    <col min="12" max="12" width="32.88671875" style="20" bestFit="1" customWidth="1"/>
    <col min="13" max="13" width="12.109375" style="20" bestFit="1" customWidth="1"/>
    <col min="14" max="14" width="15.5546875" style="20" customWidth="1"/>
    <col min="15" max="15" width="15.6640625" style="20" customWidth="1"/>
    <col min="16" max="16" width="16.77734375" style="20" customWidth="1"/>
    <col min="17" max="17" width="12.88671875" style="20" customWidth="1"/>
    <col min="18" max="18" width="10.33203125" style="35" customWidth="1"/>
    <col min="19" max="19" width="17.33203125" style="36" customWidth="1"/>
    <col min="20" max="20" width="17.6640625" style="36" customWidth="1"/>
    <col min="21" max="21" width="9.5546875" style="36" customWidth="1"/>
    <col min="22" max="22" width="13.6640625" style="37" customWidth="1"/>
    <col min="23" max="23" width="10.33203125" style="20" bestFit="1" customWidth="1"/>
    <col min="24" max="16384" width="8.88671875" style="20"/>
  </cols>
  <sheetData>
    <row r="1" spans="1:23" x14ac:dyDescent="0.3">
      <c r="A1" s="26" t="s">
        <v>16</v>
      </c>
      <c r="B1" s="26" t="s">
        <v>620</v>
      </c>
      <c r="C1" s="26" t="s">
        <v>621</v>
      </c>
      <c r="D1" s="40" t="s">
        <v>229</v>
      </c>
      <c r="E1" s="40"/>
      <c r="F1" s="3" t="s">
        <v>16</v>
      </c>
      <c r="G1" s="9" t="s">
        <v>235</v>
      </c>
      <c r="H1" s="3" t="s">
        <v>15</v>
      </c>
      <c r="I1" s="6" t="s">
        <v>637</v>
      </c>
      <c r="J1" s="30"/>
      <c r="K1" s="29"/>
      <c r="L1" s="29"/>
      <c r="M1" s="29"/>
      <c r="N1" s="29"/>
      <c r="O1" s="28"/>
      <c r="P1" s="28"/>
      <c r="Q1" s="29"/>
      <c r="R1" s="28"/>
      <c r="S1" s="31"/>
      <c r="T1" s="31"/>
      <c r="U1" s="31"/>
      <c r="V1" s="32"/>
    </row>
    <row r="2" spans="1:23" x14ac:dyDescent="0.3">
      <c r="A2" s="27" t="e">
        <f>VLOOKUP(#REF!,Region!$A$1:$E$26,2,0)</f>
        <v>#REF!</v>
      </c>
      <c r="B2" s="27" t="e">
        <f>VLOOKUP(#REF!,Region!$A$1:$E$26,3,0)</f>
        <v>#REF!</v>
      </c>
      <c r="C2" s="27" t="e">
        <f>VLOOKUP(#REF!,Region!$A$1:$E$26,4,0)</f>
        <v>#REF!</v>
      </c>
      <c r="D2" s="38" t="e">
        <f>MAX(#REF!,0)</f>
        <v>#REF!</v>
      </c>
      <c r="E2" s="38"/>
      <c r="F2" s="2" t="s">
        <v>501</v>
      </c>
      <c r="G2" s="7" t="s">
        <v>500</v>
      </c>
      <c r="H2" s="2" t="s">
        <v>499</v>
      </c>
      <c r="I2" s="12">
        <f>SUMIF($B$2:$B$201,H2,$D$2:$D$201)</f>
        <v>0</v>
      </c>
      <c r="K2" s="34"/>
      <c r="L2" s="34"/>
      <c r="W2" s="35"/>
    </row>
    <row r="3" spans="1:23" x14ac:dyDescent="0.3">
      <c r="A3" s="27" t="e">
        <f>VLOOKUP(#REF!,Region!$A$1:$E$26,2,0)</f>
        <v>#REF!</v>
      </c>
      <c r="B3" s="27" t="e">
        <f>VLOOKUP(#REF!,Region!$A$1:$E$26,3,0)</f>
        <v>#REF!</v>
      </c>
      <c r="C3" s="27" t="e">
        <f>VLOOKUP(#REF!,Region!$A$1:$E$26,4,0)</f>
        <v>#REF!</v>
      </c>
      <c r="D3" s="38" t="e">
        <f>MAX(#REF!,0)</f>
        <v>#REF!</v>
      </c>
      <c r="E3" s="38"/>
      <c r="F3" s="2" t="s">
        <v>503</v>
      </c>
      <c r="G3" s="7" t="s">
        <v>518</v>
      </c>
      <c r="H3" s="2" t="s">
        <v>502</v>
      </c>
      <c r="I3" s="12">
        <f t="shared" ref="I3:I26" si="0">SUMIF($B$2:$B$201,H3,$D$2:$D$201)</f>
        <v>0</v>
      </c>
      <c r="K3" s="34"/>
      <c r="L3" s="34"/>
      <c r="W3" s="35"/>
    </row>
    <row r="4" spans="1:23" x14ac:dyDescent="0.3">
      <c r="A4" s="27" t="e">
        <f>VLOOKUP(#REF!,Region!$A$1:$E$26,2,0)</f>
        <v>#REF!</v>
      </c>
      <c r="B4" s="27" t="e">
        <f>VLOOKUP(#REF!,Region!$A$1:$E$26,3,0)</f>
        <v>#REF!</v>
      </c>
      <c r="C4" s="27" t="e">
        <f>VLOOKUP(#REF!,Region!$A$1:$E$26,4,0)</f>
        <v>#REF!</v>
      </c>
      <c r="D4" s="38" t="e">
        <f>MAX(#REF!,0)</f>
        <v>#REF!</v>
      </c>
      <c r="E4" s="38"/>
      <c r="F4" s="2" t="s">
        <v>505</v>
      </c>
      <c r="G4" s="7" t="s">
        <v>518</v>
      </c>
      <c r="H4" s="2" t="s">
        <v>504</v>
      </c>
      <c r="I4" s="12">
        <f t="shared" si="0"/>
        <v>0</v>
      </c>
      <c r="K4" s="34"/>
      <c r="L4" s="34"/>
      <c r="W4" s="35"/>
    </row>
    <row r="5" spans="1:23" x14ac:dyDescent="0.3">
      <c r="A5" s="27" t="e">
        <f>VLOOKUP(#REF!,Region!$A$1:$E$26,2,0)</f>
        <v>#REF!</v>
      </c>
      <c r="B5" s="27" t="e">
        <f>VLOOKUP(#REF!,Region!$A$1:$E$26,3,0)</f>
        <v>#REF!</v>
      </c>
      <c r="C5" s="27" t="e">
        <f>VLOOKUP(#REF!,Region!$A$1:$E$26,4,0)</f>
        <v>#REF!</v>
      </c>
      <c r="D5" s="38" t="e">
        <f>MAX(#REF!,0)</f>
        <v>#REF!</v>
      </c>
      <c r="E5" s="38"/>
      <c r="F5" s="2" t="s">
        <v>508</v>
      </c>
      <c r="G5" s="7" t="s">
        <v>507</v>
      </c>
      <c r="H5" s="2" t="s">
        <v>506</v>
      </c>
      <c r="I5" s="12">
        <f t="shared" si="0"/>
        <v>0</v>
      </c>
      <c r="K5" s="34"/>
      <c r="L5" s="34"/>
      <c r="W5" s="35"/>
    </row>
    <row r="6" spans="1:23" x14ac:dyDescent="0.3">
      <c r="A6" s="27" t="e">
        <f>VLOOKUP(#REF!,Region!$A$1:$E$26,2,0)</f>
        <v>#REF!</v>
      </c>
      <c r="B6" s="27" t="e">
        <f>VLOOKUP(#REF!,Region!$A$1:$E$26,3,0)</f>
        <v>#REF!</v>
      </c>
      <c r="C6" s="27" t="e">
        <f>VLOOKUP(#REF!,Region!$A$1:$E$26,4,0)</f>
        <v>#REF!</v>
      </c>
      <c r="D6" s="38" t="e">
        <f>MAX(#REF!,0)</f>
        <v>#REF!</v>
      </c>
      <c r="E6" s="38"/>
      <c r="F6" s="2" t="s">
        <v>511</v>
      </c>
      <c r="G6" s="7" t="s">
        <v>510</v>
      </c>
      <c r="H6" s="2" t="s">
        <v>509</v>
      </c>
      <c r="I6" s="12">
        <f t="shared" si="0"/>
        <v>0</v>
      </c>
      <c r="K6" s="34"/>
      <c r="L6" s="34"/>
      <c r="W6" s="35"/>
    </row>
    <row r="7" spans="1:23" x14ac:dyDescent="0.3">
      <c r="A7" s="27" t="e">
        <f>VLOOKUP(#REF!,Region!$A$1:$E$26,2,0)</f>
        <v>#REF!</v>
      </c>
      <c r="B7" s="27" t="e">
        <f>VLOOKUP(#REF!,Region!$A$1:$E$26,3,0)</f>
        <v>#REF!</v>
      </c>
      <c r="C7" s="27" t="e">
        <f>VLOOKUP(#REF!,Region!$A$1:$E$26,4,0)</f>
        <v>#REF!</v>
      </c>
      <c r="D7" s="38" t="e">
        <f>MAX(#REF!,0)</f>
        <v>#REF!</v>
      </c>
      <c r="E7" s="38"/>
      <c r="F7" s="2" t="s">
        <v>514</v>
      </c>
      <c r="G7" s="7" t="s">
        <v>513</v>
      </c>
      <c r="H7" s="2" t="s">
        <v>512</v>
      </c>
      <c r="I7" s="12">
        <f t="shared" si="0"/>
        <v>0</v>
      </c>
      <c r="K7" s="34"/>
      <c r="L7" s="34"/>
      <c r="W7" s="35"/>
    </row>
    <row r="8" spans="1:23" x14ac:dyDescent="0.3">
      <c r="A8" s="27" t="e">
        <f>VLOOKUP(#REF!,Region!$A$1:$E$26,2,0)</f>
        <v>#REF!</v>
      </c>
      <c r="B8" s="27" t="e">
        <f>VLOOKUP(#REF!,Region!$A$1:$E$26,3,0)</f>
        <v>#REF!</v>
      </c>
      <c r="C8" s="27" t="e">
        <f>VLOOKUP(#REF!,Region!$A$1:$E$26,4,0)</f>
        <v>#REF!</v>
      </c>
      <c r="D8" s="38" t="e">
        <f>MAX(#REF!,0)</f>
        <v>#REF!</v>
      </c>
      <c r="E8" s="38"/>
      <c r="F8" s="2" t="s">
        <v>516</v>
      </c>
      <c r="G8" s="7" t="s">
        <v>513</v>
      </c>
      <c r="H8" s="2" t="s">
        <v>515</v>
      </c>
      <c r="I8" s="12">
        <f t="shared" si="0"/>
        <v>0</v>
      </c>
      <c r="K8" s="34"/>
      <c r="L8" s="34"/>
      <c r="W8" s="35"/>
    </row>
    <row r="9" spans="1:23" x14ac:dyDescent="0.3">
      <c r="A9" s="27" t="e">
        <f>VLOOKUP(#REF!,Region!$A$1:$E$26,2,0)</f>
        <v>#REF!</v>
      </c>
      <c r="B9" s="27" t="e">
        <f>VLOOKUP(#REF!,Region!$A$1:$E$26,3,0)</f>
        <v>#REF!</v>
      </c>
      <c r="C9" s="27" t="e">
        <f>VLOOKUP(#REF!,Region!$A$1:$E$26,4,0)</f>
        <v>#REF!</v>
      </c>
      <c r="D9" s="38" t="e">
        <f>MAX(#REF!,0)</f>
        <v>#REF!</v>
      </c>
      <c r="E9" s="38"/>
      <c r="F9" s="2" t="s">
        <v>519</v>
      </c>
      <c r="G9" s="7" t="s">
        <v>518</v>
      </c>
      <c r="H9" s="2" t="s">
        <v>517</v>
      </c>
      <c r="I9" s="12">
        <f t="shared" si="0"/>
        <v>0</v>
      </c>
      <c r="K9" s="34"/>
      <c r="L9" s="34"/>
      <c r="W9" s="35"/>
    </row>
    <row r="10" spans="1:23" x14ac:dyDescent="0.3">
      <c r="A10" s="27" t="e">
        <f>VLOOKUP(#REF!,Region!$A$1:$E$26,2,0)</f>
        <v>#REF!</v>
      </c>
      <c r="B10" s="27" t="e">
        <f>VLOOKUP(#REF!,Region!$A$1:$E$26,3,0)</f>
        <v>#REF!</v>
      </c>
      <c r="C10" s="27" t="e">
        <f>VLOOKUP(#REF!,Region!$A$1:$E$26,4,0)</f>
        <v>#REF!</v>
      </c>
      <c r="D10" s="38" t="e">
        <f>MAX(#REF!,0)</f>
        <v>#REF!</v>
      </c>
      <c r="E10" s="38"/>
      <c r="F10" s="2" t="s">
        <v>521</v>
      </c>
      <c r="G10" s="7" t="s">
        <v>518</v>
      </c>
      <c r="H10" s="2" t="s">
        <v>520</v>
      </c>
      <c r="I10" s="12">
        <f t="shared" si="0"/>
        <v>0</v>
      </c>
      <c r="K10" s="34"/>
      <c r="L10" s="34"/>
      <c r="W10" s="35"/>
    </row>
    <row r="11" spans="1:23" x14ac:dyDescent="0.3">
      <c r="A11" s="27" t="e">
        <f>VLOOKUP(#REF!,Region!$A$1:$E$26,2,0)</f>
        <v>#REF!</v>
      </c>
      <c r="B11" s="27" t="e">
        <f>VLOOKUP(#REF!,Region!$A$1:$E$26,3,0)</f>
        <v>#REF!</v>
      </c>
      <c r="C11" s="27" t="e">
        <f>VLOOKUP(#REF!,Region!$A$1:$E$26,4,0)</f>
        <v>#REF!</v>
      </c>
      <c r="D11" s="38" t="e">
        <f>MAX(#REF!,0)</f>
        <v>#REF!</v>
      </c>
      <c r="E11" s="38"/>
      <c r="F11" s="2" t="s">
        <v>523</v>
      </c>
      <c r="G11" s="7" t="s">
        <v>507</v>
      </c>
      <c r="H11" s="2" t="s">
        <v>522</v>
      </c>
      <c r="I11" s="12">
        <f t="shared" si="0"/>
        <v>0</v>
      </c>
      <c r="K11" s="34"/>
      <c r="L11" s="34"/>
      <c r="W11" s="35"/>
    </row>
    <row r="12" spans="1:23" x14ac:dyDescent="0.3">
      <c r="A12" s="27" t="e">
        <f>VLOOKUP(#REF!,Region!$A$1:$E$26,2,0)</f>
        <v>#REF!</v>
      </c>
      <c r="B12" s="27" t="e">
        <f>VLOOKUP(#REF!,Region!$A$1:$E$26,3,0)</f>
        <v>#REF!</v>
      </c>
      <c r="C12" s="27" t="e">
        <f>VLOOKUP(#REF!,Region!$A$1:$E$26,4,0)</f>
        <v>#REF!</v>
      </c>
      <c r="D12" s="38" t="e">
        <f>MAX(#REF!,0)</f>
        <v>#REF!</v>
      </c>
      <c r="E12" s="38"/>
      <c r="F12" s="2" t="s">
        <v>551</v>
      </c>
      <c r="G12" s="7" t="s">
        <v>500</v>
      </c>
      <c r="H12" s="2" t="s">
        <v>524</v>
      </c>
      <c r="I12" s="12">
        <f t="shared" si="0"/>
        <v>0</v>
      </c>
      <c r="K12" s="34"/>
      <c r="L12" s="34"/>
      <c r="W12" s="35"/>
    </row>
    <row r="13" spans="1:23" x14ac:dyDescent="0.3">
      <c r="A13" s="27" t="e">
        <f>VLOOKUP(#REF!,Region!$A$1:$E$26,2,0)</f>
        <v>#REF!</v>
      </c>
      <c r="B13" s="27" t="e">
        <f>VLOOKUP(#REF!,Region!$A$1:$E$26,3,0)</f>
        <v>#REF!</v>
      </c>
      <c r="C13" s="27" t="e">
        <f>VLOOKUP(#REF!,Region!$A$1:$E$26,4,0)</f>
        <v>#REF!</v>
      </c>
      <c r="D13" s="38" t="e">
        <f>MAX(#REF!,0)</f>
        <v>#REF!</v>
      </c>
      <c r="E13" s="38"/>
      <c r="F13" s="2" t="s">
        <v>526</v>
      </c>
      <c r="G13" s="7" t="s">
        <v>500</v>
      </c>
      <c r="H13" s="2" t="s">
        <v>525</v>
      </c>
      <c r="I13" s="12">
        <f t="shared" si="0"/>
        <v>0</v>
      </c>
      <c r="K13" s="34"/>
      <c r="L13" s="34"/>
      <c r="W13" s="35"/>
    </row>
    <row r="14" spans="1:23" x14ac:dyDescent="0.3">
      <c r="A14" s="27" t="e">
        <f>VLOOKUP(#REF!,Region!$A$1:$E$26,2,0)</f>
        <v>#REF!</v>
      </c>
      <c r="B14" s="27" t="e">
        <f>VLOOKUP(#REF!,Region!$A$1:$E$26,3,0)</f>
        <v>#REF!</v>
      </c>
      <c r="C14" s="27" t="e">
        <f>VLOOKUP(#REF!,Region!$A$1:$E$26,4,0)</f>
        <v>#REF!</v>
      </c>
      <c r="D14" s="38" t="e">
        <f>MAX(#REF!,0)</f>
        <v>#REF!</v>
      </c>
      <c r="E14" s="38"/>
      <c r="F14" s="2" t="s">
        <v>528</v>
      </c>
      <c r="G14" s="7" t="s">
        <v>510</v>
      </c>
      <c r="H14" s="2" t="s">
        <v>527</v>
      </c>
      <c r="I14" s="12">
        <f t="shared" si="0"/>
        <v>0</v>
      </c>
      <c r="K14" s="34"/>
      <c r="L14" s="34"/>
      <c r="W14" s="35"/>
    </row>
    <row r="15" spans="1:23" x14ac:dyDescent="0.3">
      <c r="A15" s="27" t="e">
        <f>VLOOKUP(#REF!,Region!$A$1:$E$26,2,0)</f>
        <v>#REF!</v>
      </c>
      <c r="B15" s="27" t="e">
        <f>VLOOKUP(#REF!,Region!$A$1:$E$26,3,0)</f>
        <v>#REF!</v>
      </c>
      <c r="C15" s="27" t="e">
        <f>VLOOKUP(#REF!,Region!$A$1:$E$26,4,0)</f>
        <v>#REF!</v>
      </c>
      <c r="D15" s="38" t="e">
        <f>MAX(#REF!,0)</f>
        <v>#REF!</v>
      </c>
      <c r="E15" s="38"/>
      <c r="F15" s="2" t="s">
        <v>530</v>
      </c>
      <c r="G15" s="7" t="s">
        <v>513</v>
      </c>
      <c r="H15" s="2" t="s">
        <v>529</v>
      </c>
      <c r="I15" s="12">
        <f t="shared" si="0"/>
        <v>0</v>
      </c>
      <c r="K15" s="34"/>
      <c r="L15" s="34"/>
      <c r="W15" s="35"/>
    </row>
    <row r="16" spans="1:23" x14ac:dyDescent="0.3">
      <c r="A16" s="27" t="e">
        <f>VLOOKUP(#REF!,Region!$A$1:$E$26,2,0)</f>
        <v>#REF!</v>
      </c>
      <c r="B16" s="27" t="e">
        <f>VLOOKUP(#REF!,Region!$A$1:$E$26,3,0)</f>
        <v>#REF!</v>
      </c>
      <c r="C16" s="27" t="e">
        <f>VLOOKUP(#REF!,Region!$A$1:$E$26,4,0)</f>
        <v>#REF!</v>
      </c>
      <c r="D16" s="38" t="e">
        <f>MAX(#REF!,0)</f>
        <v>#REF!</v>
      </c>
      <c r="E16" s="38"/>
      <c r="F16" s="2" t="s">
        <v>532</v>
      </c>
      <c r="G16" s="7" t="s">
        <v>518</v>
      </c>
      <c r="H16" s="2" t="s">
        <v>531</v>
      </c>
      <c r="I16" s="12">
        <f t="shared" si="0"/>
        <v>0</v>
      </c>
      <c r="K16" s="34"/>
      <c r="L16" s="34"/>
      <c r="W16" s="35"/>
    </row>
    <row r="17" spans="1:23" x14ac:dyDescent="0.3">
      <c r="A17" s="27" t="e">
        <f>VLOOKUP(#REF!,Region!$A$1:$E$26,2,0)</f>
        <v>#REF!</v>
      </c>
      <c r="B17" s="27" t="e">
        <f>VLOOKUP(#REF!,Region!$A$1:$E$26,3,0)</f>
        <v>#REF!</v>
      </c>
      <c r="C17" s="27" t="e">
        <f>VLOOKUP(#REF!,Region!$A$1:$E$26,4,0)</f>
        <v>#REF!</v>
      </c>
      <c r="D17" s="38" t="e">
        <f>MAX(#REF!,0)</f>
        <v>#REF!</v>
      </c>
      <c r="E17" s="38"/>
      <c r="F17" s="2" t="s">
        <v>534</v>
      </c>
      <c r="G17" s="7" t="s">
        <v>518</v>
      </c>
      <c r="H17" s="2" t="s">
        <v>533</v>
      </c>
      <c r="I17" s="12">
        <f t="shared" si="0"/>
        <v>0</v>
      </c>
      <c r="K17" s="34"/>
      <c r="L17" s="34"/>
      <c r="W17" s="35"/>
    </row>
    <row r="18" spans="1:23" x14ac:dyDescent="0.3">
      <c r="A18" s="27" t="e">
        <f>VLOOKUP(#REF!,Region!$A$1:$E$26,2,0)</f>
        <v>#REF!</v>
      </c>
      <c r="B18" s="27" t="e">
        <f>VLOOKUP(#REF!,Region!$A$1:$E$26,3,0)</f>
        <v>#REF!</v>
      </c>
      <c r="C18" s="27" t="e">
        <f>VLOOKUP(#REF!,Region!$A$1:$E$26,4,0)</f>
        <v>#REF!</v>
      </c>
      <c r="D18" s="38" t="e">
        <f>MAX(#REF!,0)</f>
        <v>#REF!</v>
      </c>
      <c r="E18" s="38"/>
      <c r="F18" s="2" t="s">
        <v>536</v>
      </c>
      <c r="G18" s="7" t="s">
        <v>518</v>
      </c>
      <c r="H18" s="2" t="s">
        <v>535</v>
      </c>
      <c r="I18" s="12">
        <f t="shared" si="0"/>
        <v>0</v>
      </c>
      <c r="K18" s="34"/>
      <c r="L18" s="34"/>
      <c r="W18" s="35"/>
    </row>
    <row r="19" spans="1:23" x14ac:dyDescent="0.3">
      <c r="A19" s="27" t="e">
        <f>VLOOKUP(#REF!,Region!$A$1:$E$26,2,0)</f>
        <v>#REF!</v>
      </c>
      <c r="B19" s="27" t="e">
        <f>VLOOKUP(#REF!,Region!$A$1:$E$26,3,0)</f>
        <v>#REF!</v>
      </c>
      <c r="C19" s="27" t="e">
        <f>VLOOKUP(#REF!,Region!$A$1:$E$26,4,0)</f>
        <v>#REF!</v>
      </c>
      <c r="D19" s="38" t="e">
        <f>MAX(#REF!,0)</f>
        <v>#REF!</v>
      </c>
      <c r="E19" s="38"/>
      <c r="F19" s="2" t="s">
        <v>538</v>
      </c>
      <c r="G19" s="7" t="s">
        <v>518</v>
      </c>
      <c r="H19" s="2" t="s">
        <v>537</v>
      </c>
      <c r="I19" s="12">
        <f t="shared" si="0"/>
        <v>0</v>
      </c>
      <c r="K19" s="34"/>
      <c r="L19" s="34"/>
      <c r="W19" s="35"/>
    </row>
    <row r="20" spans="1:23" x14ac:dyDescent="0.3">
      <c r="A20" s="27" t="e">
        <f>VLOOKUP(#REF!,Region!$A$1:$E$26,2,0)</f>
        <v>#REF!</v>
      </c>
      <c r="B20" s="27" t="e">
        <f>VLOOKUP(#REF!,Region!$A$1:$E$26,3,0)</f>
        <v>#REF!</v>
      </c>
      <c r="C20" s="27" t="e">
        <f>VLOOKUP(#REF!,Region!$A$1:$E$26,4,0)</f>
        <v>#REF!</v>
      </c>
      <c r="D20" s="38" t="e">
        <f>MAX(#REF!,0)</f>
        <v>#REF!</v>
      </c>
      <c r="E20" s="38"/>
      <c r="F20" s="2" t="s">
        <v>540</v>
      </c>
      <c r="G20" s="7" t="s">
        <v>507</v>
      </c>
      <c r="H20" s="2" t="s">
        <v>539</v>
      </c>
      <c r="I20" s="12">
        <f t="shared" si="0"/>
        <v>0</v>
      </c>
      <c r="K20" s="34"/>
      <c r="L20" s="34"/>
      <c r="W20" s="35"/>
    </row>
    <row r="21" spans="1:23" x14ac:dyDescent="0.3">
      <c r="A21" s="27" t="e">
        <f>VLOOKUP(#REF!,Region!$A$1:$E$26,2,0)</f>
        <v>#REF!</v>
      </c>
      <c r="B21" s="27" t="e">
        <f>VLOOKUP(#REF!,Region!$A$1:$E$26,3,0)</f>
        <v>#REF!</v>
      </c>
      <c r="C21" s="27" t="e">
        <f>VLOOKUP(#REF!,Region!$A$1:$E$26,4,0)</f>
        <v>#REF!</v>
      </c>
      <c r="D21" s="38" t="e">
        <f>MAX(#REF!,0)</f>
        <v>#REF!</v>
      </c>
      <c r="E21" s="38"/>
      <c r="F21" s="2" t="s">
        <v>519</v>
      </c>
      <c r="G21" s="7" t="s">
        <v>518</v>
      </c>
      <c r="H21" s="2" t="s">
        <v>541</v>
      </c>
      <c r="I21" s="12">
        <f t="shared" si="0"/>
        <v>0</v>
      </c>
      <c r="K21" s="34"/>
      <c r="L21" s="34"/>
      <c r="W21" s="35"/>
    </row>
    <row r="22" spans="1:23" x14ac:dyDescent="0.3">
      <c r="A22" s="27" t="e">
        <f>VLOOKUP(#REF!,Region!$A$1:$E$26,2,0)</f>
        <v>#REF!</v>
      </c>
      <c r="B22" s="27" t="e">
        <f>VLOOKUP(#REF!,Region!$A$1:$E$26,3,0)</f>
        <v>#REF!</v>
      </c>
      <c r="C22" s="27" t="e">
        <f>VLOOKUP(#REF!,Region!$A$1:$E$26,4,0)</f>
        <v>#REF!</v>
      </c>
      <c r="D22" s="38" t="e">
        <f>MAX(#REF!,0)</f>
        <v>#REF!</v>
      </c>
      <c r="E22" s="38"/>
      <c r="F22" s="2" t="s">
        <v>543</v>
      </c>
      <c r="G22" s="7" t="s">
        <v>518</v>
      </c>
      <c r="H22" s="2" t="s">
        <v>542</v>
      </c>
      <c r="I22" s="12">
        <f t="shared" si="0"/>
        <v>0</v>
      </c>
      <c r="K22" s="34"/>
      <c r="L22" s="34"/>
      <c r="W22" s="35"/>
    </row>
    <row r="23" spans="1:23" x14ac:dyDescent="0.3">
      <c r="A23" s="27" t="e">
        <f>VLOOKUP(#REF!,Region!$A$1:$E$26,2,0)</f>
        <v>#REF!</v>
      </c>
      <c r="B23" s="27" t="e">
        <f>VLOOKUP(#REF!,Region!$A$1:$E$26,3,0)</f>
        <v>#REF!</v>
      </c>
      <c r="C23" s="27" t="e">
        <f>VLOOKUP(#REF!,Region!$A$1:$E$26,4,0)</f>
        <v>#REF!</v>
      </c>
      <c r="D23" s="38" t="e">
        <f>MAX(#REF!,0)</f>
        <v>#REF!</v>
      </c>
      <c r="E23" s="38"/>
      <c r="F23" s="2" t="s">
        <v>545</v>
      </c>
      <c r="G23" s="7" t="s">
        <v>518</v>
      </c>
      <c r="H23" s="2" t="s">
        <v>544</v>
      </c>
      <c r="I23" s="12">
        <f t="shared" si="0"/>
        <v>0</v>
      </c>
      <c r="K23" s="34"/>
      <c r="L23" s="34"/>
      <c r="W23" s="35"/>
    </row>
    <row r="24" spans="1:23" x14ac:dyDescent="0.3">
      <c r="A24" s="27" t="e">
        <f>VLOOKUP(#REF!,Region!$A$1:$E$26,2,0)</f>
        <v>#REF!</v>
      </c>
      <c r="B24" s="27" t="e">
        <f>VLOOKUP(#REF!,Region!$A$1:$E$26,3,0)</f>
        <v>#REF!</v>
      </c>
      <c r="C24" s="27" t="e">
        <f>VLOOKUP(#REF!,Region!$A$1:$E$26,4,0)</f>
        <v>#REF!</v>
      </c>
      <c r="D24" s="38" t="e">
        <f>MAX(#REF!,0)</f>
        <v>#REF!</v>
      </c>
      <c r="E24" s="38"/>
      <c r="F24" s="2" t="s">
        <v>547</v>
      </c>
      <c r="G24" s="7" t="s">
        <v>500</v>
      </c>
      <c r="H24" s="2" t="s">
        <v>546</v>
      </c>
      <c r="I24" s="12">
        <f t="shared" si="0"/>
        <v>0</v>
      </c>
      <c r="K24" s="34"/>
      <c r="L24" s="34"/>
      <c r="W24" s="35"/>
    </row>
    <row r="25" spans="1:23" x14ac:dyDescent="0.3">
      <c r="A25" s="27" t="e">
        <f>VLOOKUP(#REF!,Region!$A$1:$E$26,2,0)</f>
        <v>#REF!</v>
      </c>
      <c r="B25" s="27" t="e">
        <f>VLOOKUP(#REF!,Region!$A$1:$E$26,3,0)</f>
        <v>#REF!</v>
      </c>
      <c r="C25" s="27" t="e">
        <f>VLOOKUP(#REF!,Region!$A$1:$E$26,4,0)</f>
        <v>#REF!</v>
      </c>
      <c r="D25" s="38" t="e">
        <f>MAX(#REF!,0)</f>
        <v>#REF!</v>
      </c>
      <c r="E25" s="38"/>
      <c r="F25" s="2" t="s">
        <v>552</v>
      </c>
      <c r="G25" s="7" t="s">
        <v>500</v>
      </c>
      <c r="H25" s="2" t="s">
        <v>548</v>
      </c>
      <c r="I25" s="12">
        <f t="shared" si="0"/>
        <v>0</v>
      </c>
      <c r="K25" s="34"/>
      <c r="L25" s="34"/>
      <c r="W25" s="35"/>
    </row>
    <row r="26" spans="1:23" x14ac:dyDescent="0.3">
      <c r="A26" s="27" t="e">
        <f>VLOOKUP(#REF!,Region!$A$1:$E$26,2,0)</f>
        <v>#REF!</v>
      </c>
      <c r="B26" s="27" t="e">
        <f>VLOOKUP(#REF!,Region!$A$1:$E$26,3,0)</f>
        <v>#REF!</v>
      </c>
      <c r="C26" s="27" t="e">
        <f>VLOOKUP(#REF!,Region!$A$1:$E$26,4,0)</f>
        <v>#REF!</v>
      </c>
      <c r="D26" s="38" t="e">
        <f>MAX(#REF!,0)</f>
        <v>#REF!</v>
      </c>
      <c r="E26" s="38"/>
      <c r="F26" s="2" t="s">
        <v>550</v>
      </c>
      <c r="G26" s="7" t="s">
        <v>507</v>
      </c>
      <c r="H26" s="2" t="s">
        <v>549</v>
      </c>
      <c r="I26" s="12">
        <f t="shared" si="0"/>
        <v>0</v>
      </c>
      <c r="K26" s="34"/>
      <c r="L26" s="34"/>
      <c r="W26" s="35"/>
    </row>
    <row r="27" spans="1:23" x14ac:dyDescent="0.3">
      <c r="A27" s="27" t="e">
        <f>VLOOKUP(#REF!,Region!$A$1:$E$26,2,0)</f>
        <v>#REF!</v>
      </c>
      <c r="B27" s="27" t="e">
        <f>VLOOKUP(#REF!,Region!$A$1:$E$26,3,0)</f>
        <v>#REF!</v>
      </c>
      <c r="C27" s="27" t="e">
        <f>VLOOKUP(#REF!,Region!$A$1:$E$26,4,0)</f>
        <v>#REF!</v>
      </c>
      <c r="D27" s="38" t="e">
        <f>MAX(#REF!,0)</f>
        <v>#REF!</v>
      </c>
      <c r="E27" s="46"/>
      <c r="K27" s="34"/>
      <c r="L27" s="34"/>
      <c r="W27" s="35"/>
    </row>
    <row r="28" spans="1:23" x14ac:dyDescent="0.3">
      <c r="A28" s="27" t="e">
        <f>VLOOKUP(#REF!,Region!$A$1:$E$26,2,0)</f>
        <v>#REF!</v>
      </c>
      <c r="B28" s="27" t="e">
        <f>VLOOKUP(#REF!,Region!$A$1:$E$26,3,0)</f>
        <v>#REF!</v>
      </c>
      <c r="C28" s="27" t="e">
        <f>VLOOKUP(#REF!,Region!$A$1:$E$26,4,0)</f>
        <v>#REF!</v>
      </c>
      <c r="D28" s="38" t="e">
        <f>MAX(#REF!,0)</f>
        <v>#REF!</v>
      </c>
      <c r="E28" s="46"/>
      <c r="K28" s="34"/>
      <c r="L28" s="34"/>
      <c r="W28" s="35"/>
    </row>
    <row r="29" spans="1:23" x14ac:dyDescent="0.3">
      <c r="A29" s="27" t="e">
        <f>VLOOKUP(#REF!,Region!$A$1:$E$26,2,0)</f>
        <v>#REF!</v>
      </c>
      <c r="B29" s="27" t="e">
        <f>VLOOKUP(#REF!,Region!$A$1:$E$26,3,0)</f>
        <v>#REF!</v>
      </c>
      <c r="C29" s="27" t="e">
        <f>VLOOKUP(#REF!,Region!$A$1:$E$26,4,0)</f>
        <v>#REF!</v>
      </c>
      <c r="D29" s="38" t="e">
        <f>MAX(#REF!,0)</f>
        <v>#REF!</v>
      </c>
      <c r="E29" s="46"/>
      <c r="K29" s="34"/>
      <c r="L29" s="34"/>
      <c r="W29" s="35"/>
    </row>
    <row r="30" spans="1:23" x14ac:dyDescent="0.3">
      <c r="A30" s="27" t="e">
        <f>VLOOKUP(#REF!,Region!$A$1:$E$26,2,0)</f>
        <v>#REF!</v>
      </c>
      <c r="B30" s="27" t="e">
        <f>VLOOKUP(#REF!,Region!$A$1:$E$26,3,0)</f>
        <v>#REF!</v>
      </c>
      <c r="C30" s="27" t="e">
        <f>VLOOKUP(#REF!,Region!$A$1:$E$26,4,0)</f>
        <v>#REF!</v>
      </c>
      <c r="D30" s="38" t="e">
        <f>MAX(#REF!,0)</f>
        <v>#REF!</v>
      </c>
      <c r="E30" s="46"/>
      <c r="K30" s="34"/>
      <c r="L30" s="34"/>
      <c r="W30" s="35"/>
    </row>
    <row r="31" spans="1:23" x14ac:dyDescent="0.3">
      <c r="A31" s="27" t="e">
        <f>VLOOKUP(#REF!,Region!$A$1:$E$26,2,0)</f>
        <v>#REF!</v>
      </c>
      <c r="B31" s="27" t="e">
        <f>VLOOKUP(#REF!,Region!$A$1:$E$26,3,0)</f>
        <v>#REF!</v>
      </c>
      <c r="C31" s="27" t="e">
        <f>VLOOKUP(#REF!,Region!$A$1:$E$26,4,0)</f>
        <v>#REF!</v>
      </c>
      <c r="D31" s="38" t="e">
        <f>MAX(#REF!,0)</f>
        <v>#REF!</v>
      </c>
      <c r="E31" s="46"/>
      <c r="K31" s="34"/>
      <c r="L31" s="34"/>
      <c r="W31" s="35"/>
    </row>
    <row r="32" spans="1:23" x14ac:dyDescent="0.3">
      <c r="A32" s="27" t="e">
        <f>VLOOKUP(#REF!,Region!$A$1:$E$26,2,0)</f>
        <v>#REF!</v>
      </c>
      <c r="B32" s="27" t="e">
        <f>VLOOKUP(#REF!,Region!$A$1:$E$26,3,0)</f>
        <v>#REF!</v>
      </c>
      <c r="C32" s="27" t="e">
        <f>VLOOKUP(#REF!,Region!$A$1:$E$26,4,0)</f>
        <v>#REF!</v>
      </c>
      <c r="D32" s="38" t="e">
        <f>MAX(#REF!,0)</f>
        <v>#REF!</v>
      </c>
      <c r="E32" s="46"/>
      <c r="K32" s="34"/>
      <c r="L32" s="15" t="s">
        <v>610</v>
      </c>
      <c r="M32" t="s">
        <v>638</v>
      </c>
      <c r="N32"/>
      <c r="W32" s="35"/>
    </row>
    <row r="33" spans="1:23" x14ac:dyDescent="0.3">
      <c r="A33" s="27" t="e">
        <f>VLOOKUP(#REF!,Region!$A$1:$E$26,2,0)</f>
        <v>#REF!</v>
      </c>
      <c r="B33" s="27" t="e">
        <f>VLOOKUP(#REF!,Region!$A$1:$E$26,3,0)</f>
        <v>#REF!</v>
      </c>
      <c r="C33" s="27" t="e">
        <f>VLOOKUP(#REF!,Region!$A$1:$E$26,4,0)</f>
        <v>#REF!</v>
      </c>
      <c r="D33" s="38" t="e">
        <f>MAX(#REF!,0)</f>
        <v>#REF!</v>
      </c>
      <c r="E33" s="46"/>
      <c r="K33" s="34"/>
      <c r="L33" s="16" t="s">
        <v>510</v>
      </c>
      <c r="M33" s="17">
        <v>1639</v>
      </c>
      <c r="N33"/>
      <c r="W33" s="35"/>
    </row>
    <row r="34" spans="1:23" x14ac:dyDescent="0.3">
      <c r="A34" s="27" t="e">
        <f>VLOOKUP(#REF!,Region!$A$1:$E$26,2,0)</f>
        <v>#REF!</v>
      </c>
      <c r="B34" s="27" t="e">
        <f>VLOOKUP(#REF!,Region!$A$1:$E$26,3,0)</f>
        <v>#REF!</v>
      </c>
      <c r="C34" s="27" t="e">
        <f>VLOOKUP(#REF!,Region!$A$1:$E$26,4,0)</f>
        <v>#REF!</v>
      </c>
      <c r="D34" s="38" t="e">
        <f>MAX(#REF!,0)</f>
        <v>#REF!</v>
      </c>
      <c r="E34" s="46"/>
      <c r="G34" s="43"/>
      <c r="H34" s="43"/>
      <c r="I34" s="44"/>
      <c r="J34" s="45"/>
      <c r="K34" s="34"/>
      <c r="L34" s="39" t="s">
        <v>509</v>
      </c>
      <c r="M34" s="17">
        <v>742</v>
      </c>
      <c r="N34"/>
      <c r="W34" s="35"/>
    </row>
    <row r="35" spans="1:23" x14ac:dyDescent="0.3">
      <c r="A35" s="27" t="e">
        <f>VLOOKUP(#REF!,Region!$A$1:$E$26,2,0)</f>
        <v>#REF!</v>
      </c>
      <c r="B35" s="27" t="e">
        <f>VLOOKUP(#REF!,Region!$A$1:$E$26,3,0)</f>
        <v>#REF!</v>
      </c>
      <c r="C35" s="27" t="e">
        <f>VLOOKUP(#REF!,Region!$A$1:$E$26,4,0)</f>
        <v>#REF!</v>
      </c>
      <c r="D35" s="38" t="e">
        <f>MAX(#REF!,0)</f>
        <v>#REF!</v>
      </c>
      <c r="E35" s="46"/>
      <c r="G35" s="43"/>
      <c r="H35" s="43"/>
      <c r="I35" s="44"/>
      <c r="J35" s="45"/>
      <c r="K35" s="34"/>
      <c r="L35" s="42" t="s">
        <v>511</v>
      </c>
      <c r="M35" s="17">
        <v>742</v>
      </c>
      <c r="N35"/>
      <c r="W35" s="35"/>
    </row>
    <row r="36" spans="1:23" x14ac:dyDescent="0.3">
      <c r="A36" s="27" t="e">
        <f>VLOOKUP(#REF!,Region!$A$1:$E$26,2,0)</f>
        <v>#REF!</v>
      </c>
      <c r="B36" s="27" t="e">
        <f>VLOOKUP(#REF!,Region!$A$1:$E$26,3,0)</f>
        <v>#REF!</v>
      </c>
      <c r="C36" s="27" t="e">
        <f>VLOOKUP(#REF!,Region!$A$1:$E$26,4,0)</f>
        <v>#REF!</v>
      </c>
      <c r="D36" s="38" t="e">
        <f>MAX(#REF!,0)</f>
        <v>#REF!</v>
      </c>
      <c r="E36" s="46"/>
      <c r="G36" s="43"/>
      <c r="H36" s="43"/>
      <c r="I36" s="44"/>
      <c r="J36" s="45"/>
      <c r="K36" s="34"/>
      <c r="L36" s="39" t="s">
        <v>527</v>
      </c>
      <c r="M36" s="17">
        <v>897</v>
      </c>
      <c r="N36"/>
      <c r="W36" s="35"/>
    </row>
    <row r="37" spans="1:23" x14ac:dyDescent="0.3">
      <c r="A37" s="27" t="e">
        <f>VLOOKUP(#REF!,Region!$A$1:$E$26,2,0)</f>
        <v>#REF!</v>
      </c>
      <c r="B37" s="27" t="e">
        <f>VLOOKUP(#REF!,Region!$A$1:$E$26,3,0)</f>
        <v>#REF!</v>
      </c>
      <c r="C37" s="27" t="e">
        <f>VLOOKUP(#REF!,Region!$A$1:$E$26,4,0)</f>
        <v>#REF!</v>
      </c>
      <c r="D37" s="38" t="e">
        <f>MAX(#REF!,0)</f>
        <v>#REF!</v>
      </c>
      <c r="E37" s="46"/>
      <c r="G37" s="43"/>
      <c r="H37" s="43"/>
      <c r="I37" s="44"/>
      <c r="J37" s="45"/>
      <c r="K37" s="34"/>
      <c r="L37" s="42" t="s">
        <v>528</v>
      </c>
      <c r="M37" s="17">
        <v>897</v>
      </c>
      <c r="N37"/>
      <c r="W37" s="35"/>
    </row>
    <row r="38" spans="1:23" x14ac:dyDescent="0.3">
      <c r="A38" s="27" t="e">
        <f>VLOOKUP(#REF!,Region!$A$1:$E$26,2,0)</f>
        <v>#REF!</v>
      </c>
      <c r="B38" s="27" t="e">
        <f>VLOOKUP(#REF!,Region!$A$1:$E$26,3,0)</f>
        <v>#REF!</v>
      </c>
      <c r="C38" s="27" t="e">
        <f>VLOOKUP(#REF!,Region!$A$1:$E$26,4,0)</f>
        <v>#REF!</v>
      </c>
      <c r="D38" s="38" t="e">
        <f>MAX(#REF!,0)</f>
        <v>#REF!</v>
      </c>
      <c r="E38" s="46"/>
      <c r="G38" s="43"/>
      <c r="H38" s="43"/>
      <c r="I38" s="44"/>
      <c r="J38" s="45"/>
      <c r="K38" s="34"/>
      <c r="L38" s="16" t="s">
        <v>507</v>
      </c>
      <c r="M38" s="17">
        <v>1427</v>
      </c>
      <c r="N38"/>
      <c r="W38" s="35"/>
    </row>
    <row r="39" spans="1:23" x14ac:dyDescent="0.3">
      <c r="A39" s="27" t="e">
        <f>VLOOKUP(#REF!,Region!$A$1:$E$26,2,0)</f>
        <v>#REF!</v>
      </c>
      <c r="B39" s="27" t="e">
        <f>VLOOKUP(#REF!,Region!$A$1:$E$26,3,0)</f>
        <v>#REF!</v>
      </c>
      <c r="C39" s="27" t="e">
        <f>VLOOKUP(#REF!,Region!$A$1:$E$26,4,0)</f>
        <v>#REF!</v>
      </c>
      <c r="D39" s="38" t="e">
        <f>MAX(#REF!,0)</f>
        <v>#REF!</v>
      </c>
      <c r="E39" s="46"/>
      <c r="G39" s="43"/>
      <c r="H39" s="43"/>
      <c r="I39" s="44"/>
      <c r="J39" s="45"/>
      <c r="K39" s="34"/>
      <c r="L39" s="39" t="s">
        <v>506</v>
      </c>
      <c r="M39" s="17">
        <v>456</v>
      </c>
      <c r="N39"/>
      <c r="W39" s="35"/>
    </row>
    <row r="40" spans="1:23" x14ac:dyDescent="0.3">
      <c r="A40" s="27" t="e">
        <f>VLOOKUP(#REF!,Region!$A$1:$E$26,2,0)</f>
        <v>#REF!</v>
      </c>
      <c r="B40" s="27" t="e">
        <f>VLOOKUP(#REF!,Region!$A$1:$E$26,3,0)</f>
        <v>#REF!</v>
      </c>
      <c r="C40" s="27" t="e">
        <f>VLOOKUP(#REF!,Region!$A$1:$E$26,4,0)</f>
        <v>#REF!</v>
      </c>
      <c r="D40" s="38" t="e">
        <f>MAX(#REF!,0)</f>
        <v>#REF!</v>
      </c>
      <c r="E40" s="46"/>
      <c r="G40" s="43"/>
      <c r="H40" s="43"/>
      <c r="I40" s="44"/>
      <c r="J40" s="45"/>
      <c r="K40" s="34"/>
      <c r="L40" s="42" t="s">
        <v>508</v>
      </c>
      <c r="M40" s="17">
        <v>456</v>
      </c>
      <c r="N40"/>
      <c r="W40" s="35"/>
    </row>
    <row r="41" spans="1:23" x14ac:dyDescent="0.3">
      <c r="A41" s="27" t="e">
        <f>VLOOKUP(#REF!,Region!$A$1:$E$26,2,0)</f>
        <v>#REF!</v>
      </c>
      <c r="B41" s="27" t="e">
        <f>VLOOKUP(#REF!,Region!$A$1:$E$26,3,0)</f>
        <v>#REF!</v>
      </c>
      <c r="C41" s="27" t="e">
        <f>VLOOKUP(#REF!,Region!$A$1:$E$26,4,0)</f>
        <v>#REF!</v>
      </c>
      <c r="D41" s="38" t="e">
        <f>MAX(#REF!,0)</f>
        <v>#REF!</v>
      </c>
      <c r="E41" s="46"/>
      <c r="G41" s="43"/>
      <c r="H41" s="43"/>
      <c r="I41" s="44"/>
      <c r="J41" s="45"/>
      <c r="K41" s="34"/>
      <c r="L41" s="39" t="s">
        <v>522</v>
      </c>
      <c r="M41" s="17">
        <v>456</v>
      </c>
      <c r="N41"/>
      <c r="W41" s="35"/>
    </row>
    <row r="42" spans="1:23" x14ac:dyDescent="0.3">
      <c r="A42" s="27" t="e">
        <f>VLOOKUP(#REF!,Region!$A$1:$E$26,2,0)</f>
        <v>#REF!</v>
      </c>
      <c r="B42" s="27" t="e">
        <f>VLOOKUP(#REF!,Region!$A$1:$E$26,3,0)</f>
        <v>#REF!</v>
      </c>
      <c r="C42" s="27" t="e">
        <f>VLOOKUP(#REF!,Region!$A$1:$E$26,4,0)</f>
        <v>#REF!</v>
      </c>
      <c r="D42" s="38" t="e">
        <f>MAX(#REF!,0)</f>
        <v>#REF!</v>
      </c>
      <c r="E42" s="46"/>
      <c r="G42" s="43"/>
      <c r="H42" s="43"/>
      <c r="I42" s="44"/>
      <c r="J42" s="45"/>
      <c r="K42" s="34"/>
      <c r="L42" s="42" t="s">
        <v>523</v>
      </c>
      <c r="M42" s="17">
        <v>456</v>
      </c>
      <c r="N42"/>
      <c r="W42" s="35"/>
    </row>
    <row r="43" spans="1:23" x14ac:dyDescent="0.3">
      <c r="A43" s="27" t="e">
        <f>VLOOKUP(#REF!,Region!$A$1:$E$26,2,0)</f>
        <v>#REF!</v>
      </c>
      <c r="B43" s="27" t="e">
        <f>VLOOKUP(#REF!,Region!$A$1:$E$26,3,0)</f>
        <v>#REF!</v>
      </c>
      <c r="C43" s="27" t="e">
        <f>VLOOKUP(#REF!,Region!$A$1:$E$26,4,0)</f>
        <v>#REF!</v>
      </c>
      <c r="D43" s="38" t="e">
        <f>MAX(#REF!,0)</f>
        <v>#REF!</v>
      </c>
      <c r="E43" s="46"/>
      <c r="G43" s="43"/>
      <c r="H43" s="43"/>
      <c r="I43" s="44"/>
      <c r="J43" s="45"/>
      <c r="K43" s="34"/>
      <c r="L43" s="39" t="s">
        <v>539</v>
      </c>
      <c r="M43" s="17">
        <v>293</v>
      </c>
      <c r="N43"/>
      <c r="W43" s="35"/>
    </row>
    <row r="44" spans="1:23" x14ac:dyDescent="0.3">
      <c r="A44" s="27" t="e">
        <f>VLOOKUP(#REF!,Region!$A$1:$E$26,2,0)</f>
        <v>#REF!</v>
      </c>
      <c r="B44" s="27" t="e">
        <f>VLOOKUP(#REF!,Region!$A$1:$E$26,3,0)</f>
        <v>#REF!</v>
      </c>
      <c r="C44" s="27" t="e">
        <f>VLOOKUP(#REF!,Region!$A$1:$E$26,4,0)</f>
        <v>#REF!</v>
      </c>
      <c r="D44" s="38" t="e">
        <f>MAX(#REF!,0)</f>
        <v>#REF!</v>
      </c>
      <c r="E44" s="46"/>
      <c r="G44" s="43"/>
      <c r="H44" s="43"/>
      <c r="I44" s="44"/>
      <c r="J44" s="45"/>
      <c r="K44" s="34"/>
      <c r="L44" s="42" t="s">
        <v>540</v>
      </c>
      <c r="M44" s="17">
        <v>293</v>
      </c>
      <c r="N44"/>
      <c r="W44" s="35"/>
    </row>
    <row r="45" spans="1:23" x14ac:dyDescent="0.3">
      <c r="A45" s="27" t="e">
        <f>VLOOKUP(#REF!,Region!$A$1:$E$26,2,0)</f>
        <v>#REF!</v>
      </c>
      <c r="B45" s="27" t="e">
        <f>VLOOKUP(#REF!,Region!$A$1:$E$26,3,0)</f>
        <v>#REF!</v>
      </c>
      <c r="C45" s="27" t="e">
        <f>VLOOKUP(#REF!,Region!$A$1:$E$26,4,0)</f>
        <v>#REF!</v>
      </c>
      <c r="D45" s="38" t="e">
        <f>MAX(#REF!,0)</f>
        <v>#REF!</v>
      </c>
      <c r="E45" s="46"/>
      <c r="G45" s="43"/>
      <c r="H45" s="43"/>
      <c r="I45" s="44"/>
      <c r="J45" s="45"/>
      <c r="K45" s="34"/>
      <c r="L45" s="39" t="s">
        <v>549</v>
      </c>
      <c r="M45" s="17">
        <v>222</v>
      </c>
      <c r="N45"/>
      <c r="W45" s="35"/>
    </row>
    <row r="46" spans="1:23" x14ac:dyDescent="0.3">
      <c r="A46" s="27" t="e">
        <f>VLOOKUP(#REF!,Region!$A$1:$E$26,2,0)</f>
        <v>#REF!</v>
      </c>
      <c r="B46" s="27" t="e">
        <f>VLOOKUP(#REF!,Region!$A$1:$E$26,3,0)</f>
        <v>#REF!</v>
      </c>
      <c r="C46" s="27" t="e">
        <f>VLOOKUP(#REF!,Region!$A$1:$E$26,4,0)</f>
        <v>#REF!</v>
      </c>
      <c r="D46" s="38" t="e">
        <f>MAX(#REF!,0)</f>
        <v>#REF!</v>
      </c>
      <c r="E46" s="46"/>
      <c r="G46" s="43"/>
      <c r="H46" s="43"/>
      <c r="I46" s="44"/>
      <c r="J46" s="45"/>
      <c r="K46" s="34"/>
      <c r="L46" s="42" t="s">
        <v>550</v>
      </c>
      <c r="M46" s="17">
        <v>222</v>
      </c>
      <c r="N46"/>
      <c r="W46" s="35"/>
    </row>
    <row r="47" spans="1:23" x14ac:dyDescent="0.3">
      <c r="A47" s="27" t="e">
        <f>VLOOKUP(#REF!,Region!$A$1:$E$26,2,0)</f>
        <v>#REF!</v>
      </c>
      <c r="B47" s="27" t="e">
        <f>VLOOKUP(#REF!,Region!$A$1:$E$26,3,0)</f>
        <v>#REF!</v>
      </c>
      <c r="C47" s="27" t="e">
        <f>VLOOKUP(#REF!,Region!$A$1:$E$26,4,0)</f>
        <v>#REF!</v>
      </c>
      <c r="D47" s="38" t="e">
        <f>MAX(#REF!,0)</f>
        <v>#REF!</v>
      </c>
      <c r="E47" s="46"/>
      <c r="G47" s="43"/>
      <c r="H47" s="43"/>
      <c r="I47" s="44"/>
      <c r="J47" s="45"/>
      <c r="K47" s="34"/>
      <c r="L47" s="16" t="s">
        <v>518</v>
      </c>
      <c r="M47" s="17">
        <v>8670</v>
      </c>
      <c r="N47"/>
      <c r="W47" s="35"/>
    </row>
    <row r="48" spans="1:23" x14ac:dyDescent="0.3">
      <c r="A48" s="27" t="e">
        <f>VLOOKUP(#REF!,Region!$A$1:$E$26,2,0)</f>
        <v>#REF!</v>
      </c>
      <c r="B48" s="27" t="e">
        <f>VLOOKUP(#REF!,Region!$A$1:$E$26,3,0)</f>
        <v>#REF!</v>
      </c>
      <c r="C48" s="27" t="e">
        <f>VLOOKUP(#REF!,Region!$A$1:$E$26,4,0)</f>
        <v>#REF!</v>
      </c>
      <c r="D48" s="38" t="e">
        <f>MAX(#REF!,0)</f>
        <v>#REF!</v>
      </c>
      <c r="E48" s="46"/>
      <c r="G48" s="43"/>
      <c r="H48" s="43"/>
      <c r="I48" s="44"/>
      <c r="J48" s="45"/>
      <c r="K48" s="34"/>
      <c r="L48" s="39" t="s">
        <v>502</v>
      </c>
      <c r="M48" s="17">
        <v>810</v>
      </c>
      <c r="N48"/>
      <c r="W48" s="35"/>
    </row>
    <row r="49" spans="1:23" x14ac:dyDescent="0.3">
      <c r="A49" s="27" t="e">
        <f>VLOOKUP(#REF!,Region!$A$1:$E$26,2,0)</f>
        <v>#REF!</v>
      </c>
      <c r="B49" s="27" t="e">
        <f>VLOOKUP(#REF!,Region!$A$1:$E$26,3,0)</f>
        <v>#REF!</v>
      </c>
      <c r="C49" s="27" t="e">
        <f>VLOOKUP(#REF!,Region!$A$1:$E$26,4,0)</f>
        <v>#REF!</v>
      </c>
      <c r="D49" s="38" t="e">
        <f>MAX(#REF!,0)</f>
        <v>#REF!</v>
      </c>
      <c r="E49" s="46"/>
      <c r="K49" s="34"/>
      <c r="L49" s="42" t="s">
        <v>503</v>
      </c>
      <c r="M49" s="17">
        <v>810</v>
      </c>
      <c r="N49"/>
      <c r="W49" s="35"/>
    </row>
    <row r="50" spans="1:23" x14ac:dyDescent="0.3">
      <c r="A50" s="27" t="e">
        <f>VLOOKUP(#REF!,Region!$A$1:$E$26,2,0)</f>
        <v>#REF!</v>
      </c>
      <c r="B50" s="27" t="e">
        <f>VLOOKUP(#REF!,Region!$A$1:$E$26,3,0)</f>
        <v>#REF!</v>
      </c>
      <c r="C50" s="27" t="e">
        <f>VLOOKUP(#REF!,Region!$A$1:$E$26,4,0)</f>
        <v>#REF!</v>
      </c>
      <c r="D50" s="38" t="e">
        <f>MAX(#REF!,0)</f>
        <v>#REF!</v>
      </c>
      <c r="E50" s="46"/>
      <c r="K50" s="34"/>
      <c r="L50" s="39" t="s">
        <v>504</v>
      </c>
      <c r="M50" s="17">
        <v>881</v>
      </c>
      <c r="W50" s="35"/>
    </row>
    <row r="51" spans="1:23" x14ac:dyDescent="0.3">
      <c r="A51" s="27" t="e">
        <f>VLOOKUP(#REF!,Region!$A$1:$E$26,2,0)</f>
        <v>#REF!</v>
      </c>
      <c r="B51" s="27" t="e">
        <f>VLOOKUP(#REF!,Region!$A$1:$E$26,3,0)</f>
        <v>#REF!</v>
      </c>
      <c r="C51" s="27" t="e">
        <f>VLOOKUP(#REF!,Region!$A$1:$E$26,4,0)</f>
        <v>#REF!</v>
      </c>
      <c r="D51" s="38" t="e">
        <f>MAX(#REF!,0)</f>
        <v>#REF!</v>
      </c>
      <c r="E51" s="46"/>
      <c r="K51" s="34"/>
      <c r="L51" s="42" t="s">
        <v>505</v>
      </c>
      <c r="M51" s="17">
        <v>881</v>
      </c>
      <c r="W51" s="35"/>
    </row>
    <row r="52" spans="1:23" x14ac:dyDescent="0.3">
      <c r="A52" s="27" t="e">
        <f>VLOOKUP(#REF!,Region!$A$1:$E$26,2,0)</f>
        <v>#REF!</v>
      </c>
      <c r="B52" s="27" t="e">
        <f>VLOOKUP(#REF!,Region!$A$1:$E$26,3,0)</f>
        <v>#REF!</v>
      </c>
      <c r="C52" s="27" t="e">
        <f>VLOOKUP(#REF!,Region!$A$1:$E$26,4,0)</f>
        <v>#REF!</v>
      </c>
      <c r="D52" s="38" t="e">
        <f>MAX(#REF!,0)</f>
        <v>#REF!</v>
      </c>
      <c r="E52" s="46"/>
      <c r="K52" s="34"/>
      <c r="L52" s="39" t="s">
        <v>517</v>
      </c>
      <c r="M52" s="17">
        <v>745</v>
      </c>
      <c r="W52" s="35"/>
    </row>
    <row r="53" spans="1:23" x14ac:dyDescent="0.3">
      <c r="A53" s="27" t="e">
        <f>VLOOKUP(#REF!,Region!$A$1:$E$26,2,0)</f>
        <v>#REF!</v>
      </c>
      <c r="B53" s="27" t="e">
        <f>VLOOKUP(#REF!,Region!$A$1:$E$26,3,0)</f>
        <v>#REF!</v>
      </c>
      <c r="C53" s="27" t="e">
        <f>VLOOKUP(#REF!,Region!$A$1:$E$26,4,0)</f>
        <v>#REF!</v>
      </c>
      <c r="D53" s="38" t="e">
        <f>MAX(#REF!,0)</f>
        <v>#REF!</v>
      </c>
      <c r="E53" s="46"/>
      <c r="K53" s="34"/>
      <c r="L53" s="42" t="s">
        <v>519</v>
      </c>
      <c r="M53" s="17">
        <v>745</v>
      </c>
      <c r="W53" s="35"/>
    </row>
    <row r="54" spans="1:23" x14ac:dyDescent="0.3">
      <c r="A54" s="27" t="e">
        <f>VLOOKUP(#REF!,Region!$A$1:$E$26,2,0)</f>
        <v>#REF!</v>
      </c>
      <c r="B54" s="27" t="e">
        <f>VLOOKUP(#REF!,Region!$A$1:$E$26,3,0)</f>
        <v>#REF!</v>
      </c>
      <c r="C54" s="27" t="e">
        <f>VLOOKUP(#REF!,Region!$A$1:$E$26,4,0)</f>
        <v>#REF!</v>
      </c>
      <c r="D54" s="38" t="e">
        <f>MAX(#REF!,0)</f>
        <v>#REF!</v>
      </c>
      <c r="E54" s="46"/>
      <c r="K54" s="34"/>
      <c r="L54" s="39" t="s">
        <v>520</v>
      </c>
      <c r="M54" s="17">
        <v>578</v>
      </c>
      <c r="W54" s="35"/>
    </row>
    <row r="55" spans="1:23" x14ac:dyDescent="0.3">
      <c r="A55" s="27" t="e">
        <f>VLOOKUP(#REF!,Region!$A$1:$E$26,2,0)</f>
        <v>#REF!</v>
      </c>
      <c r="B55" s="27" t="e">
        <f>VLOOKUP(#REF!,Region!$A$1:$E$26,3,0)</f>
        <v>#REF!</v>
      </c>
      <c r="C55" s="27" t="e">
        <f>VLOOKUP(#REF!,Region!$A$1:$E$26,4,0)</f>
        <v>#REF!</v>
      </c>
      <c r="D55" s="38" t="e">
        <f>MAX(#REF!,0)</f>
        <v>#REF!</v>
      </c>
      <c r="E55" s="46"/>
      <c r="K55" s="34"/>
      <c r="L55" s="42" t="s">
        <v>521</v>
      </c>
      <c r="M55" s="17">
        <v>578</v>
      </c>
      <c r="W55" s="35"/>
    </row>
    <row r="56" spans="1:23" x14ac:dyDescent="0.3">
      <c r="A56" s="27" t="e">
        <f>VLOOKUP(#REF!,Region!$A$1:$E$26,2,0)</f>
        <v>#REF!</v>
      </c>
      <c r="B56" s="27" t="e">
        <f>VLOOKUP(#REF!,Region!$A$1:$E$26,3,0)</f>
        <v>#REF!</v>
      </c>
      <c r="C56" s="27" t="e">
        <f>VLOOKUP(#REF!,Region!$A$1:$E$26,4,0)</f>
        <v>#REF!</v>
      </c>
      <c r="D56" s="38" t="e">
        <f>MAX(#REF!,0)</f>
        <v>#REF!</v>
      </c>
      <c r="E56" s="46"/>
      <c r="K56" s="34"/>
      <c r="L56" s="39" t="s">
        <v>531</v>
      </c>
      <c r="M56" s="17">
        <v>1240</v>
      </c>
      <c r="W56" s="35"/>
    </row>
    <row r="57" spans="1:23" x14ac:dyDescent="0.3">
      <c r="A57" s="27" t="e">
        <f>VLOOKUP(#REF!,Region!$A$1:$E$26,2,0)</f>
        <v>#REF!</v>
      </c>
      <c r="B57" s="27" t="e">
        <f>VLOOKUP(#REF!,Region!$A$1:$E$26,3,0)</f>
        <v>#REF!</v>
      </c>
      <c r="C57" s="27" t="e">
        <f>VLOOKUP(#REF!,Region!$A$1:$E$26,4,0)</f>
        <v>#REF!</v>
      </c>
      <c r="D57" s="38" t="e">
        <f>MAX(#REF!,0)</f>
        <v>#REF!</v>
      </c>
      <c r="E57" s="46"/>
      <c r="K57" s="34"/>
      <c r="L57" s="42" t="s">
        <v>532</v>
      </c>
      <c r="M57" s="17">
        <v>1240</v>
      </c>
      <c r="W57" s="35"/>
    </row>
    <row r="58" spans="1:23" x14ac:dyDescent="0.3">
      <c r="A58" s="27" t="e">
        <f>VLOOKUP(#REF!,Region!$A$1:$E$26,2,0)</f>
        <v>#REF!</v>
      </c>
      <c r="B58" s="27" t="e">
        <f>VLOOKUP(#REF!,Region!$A$1:$E$26,3,0)</f>
        <v>#REF!</v>
      </c>
      <c r="C58" s="27" t="e">
        <f>VLOOKUP(#REF!,Region!$A$1:$E$26,4,0)</f>
        <v>#REF!</v>
      </c>
      <c r="D58" s="38" t="e">
        <f>MAX(#REF!,0)</f>
        <v>#REF!</v>
      </c>
      <c r="E58" s="46"/>
      <c r="K58" s="34"/>
      <c r="L58" s="39" t="s">
        <v>533</v>
      </c>
      <c r="M58" s="17">
        <v>762</v>
      </c>
      <c r="W58" s="35"/>
    </row>
    <row r="59" spans="1:23" x14ac:dyDescent="0.3">
      <c r="A59" s="27" t="e">
        <f>VLOOKUP(#REF!,Region!$A$1:$E$26,2,0)</f>
        <v>#REF!</v>
      </c>
      <c r="B59" s="27" t="e">
        <f>VLOOKUP(#REF!,Region!$A$1:$E$26,3,0)</f>
        <v>#REF!</v>
      </c>
      <c r="C59" s="27" t="e">
        <f>VLOOKUP(#REF!,Region!$A$1:$E$26,4,0)</f>
        <v>#REF!</v>
      </c>
      <c r="D59" s="38" t="e">
        <f>MAX(#REF!,0)</f>
        <v>#REF!</v>
      </c>
      <c r="E59" s="46"/>
      <c r="K59" s="34"/>
      <c r="L59" s="42" t="s">
        <v>534</v>
      </c>
      <c r="M59" s="17">
        <v>762</v>
      </c>
      <c r="W59" s="35"/>
    </row>
    <row r="60" spans="1:23" x14ac:dyDescent="0.3">
      <c r="A60" s="27" t="e">
        <f>VLOOKUP(#REF!,Region!$A$1:$E$26,2,0)</f>
        <v>#REF!</v>
      </c>
      <c r="B60" s="27" t="e">
        <f>VLOOKUP(#REF!,Region!$A$1:$E$26,3,0)</f>
        <v>#REF!</v>
      </c>
      <c r="C60" s="27" t="e">
        <f>VLOOKUP(#REF!,Region!$A$1:$E$26,4,0)</f>
        <v>#REF!</v>
      </c>
      <c r="D60" s="38" t="e">
        <f>MAX(#REF!,0)</f>
        <v>#REF!</v>
      </c>
      <c r="E60" s="46"/>
      <c r="K60" s="34"/>
      <c r="L60" s="39" t="s">
        <v>535</v>
      </c>
      <c r="M60" s="17">
        <v>1018</v>
      </c>
      <c r="W60" s="35"/>
    </row>
    <row r="61" spans="1:23" x14ac:dyDescent="0.3">
      <c r="A61" s="27" t="e">
        <f>VLOOKUP(#REF!,Region!$A$1:$E$26,2,0)</f>
        <v>#REF!</v>
      </c>
      <c r="B61" s="27" t="e">
        <f>VLOOKUP(#REF!,Region!$A$1:$E$26,3,0)</f>
        <v>#REF!</v>
      </c>
      <c r="C61" s="27" t="e">
        <f>VLOOKUP(#REF!,Region!$A$1:$E$26,4,0)</f>
        <v>#REF!</v>
      </c>
      <c r="D61" s="38" t="e">
        <f>MAX(#REF!,0)</f>
        <v>#REF!</v>
      </c>
      <c r="E61" s="46"/>
      <c r="K61" s="34"/>
      <c r="L61" s="42" t="s">
        <v>536</v>
      </c>
      <c r="M61" s="17">
        <v>1018</v>
      </c>
      <c r="W61" s="35"/>
    </row>
    <row r="62" spans="1:23" x14ac:dyDescent="0.3">
      <c r="A62" s="27" t="e">
        <f>VLOOKUP(#REF!,Region!$A$1:$E$26,2,0)</f>
        <v>#REF!</v>
      </c>
      <c r="B62" s="27" t="e">
        <f>VLOOKUP(#REF!,Region!$A$1:$E$26,3,0)</f>
        <v>#REF!</v>
      </c>
      <c r="C62" s="27" t="e">
        <f>VLOOKUP(#REF!,Region!$A$1:$E$26,4,0)</f>
        <v>#REF!</v>
      </c>
      <c r="D62" s="38" t="e">
        <f>MAX(#REF!,0)</f>
        <v>#REF!</v>
      </c>
      <c r="E62" s="46"/>
      <c r="K62" s="34"/>
      <c r="L62" s="39" t="s">
        <v>537</v>
      </c>
      <c r="M62" s="17">
        <v>945</v>
      </c>
      <c r="W62" s="35"/>
    </row>
    <row r="63" spans="1:23" x14ac:dyDescent="0.3">
      <c r="A63" s="27" t="e">
        <f>VLOOKUP(#REF!,Region!$A$1:$E$26,2,0)</f>
        <v>#REF!</v>
      </c>
      <c r="B63" s="27" t="e">
        <f>VLOOKUP(#REF!,Region!$A$1:$E$26,3,0)</f>
        <v>#REF!</v>
      </c>
      <c r="C63" s="27" t="e">
        <f>VLOOKUP(#REF!,Region!$A$1:$E$26,4,0)</f>
        <v>#REF!</v>
      </c>
      <c r="D63" s="38" t="e">
        <f>MAX(#REF!,0)</f>
        <v>#REF!</v>
      </c>
      <c r="E63" s="46"/>
      <c r="K63" s="34"/>
      <c r="L63" s="42" t="s">
        <v>538</v>
      </c>
      <c r="M63" s="17">
        <v>945</v>
      </c>
      <c r="W63" s="35"/>
    </row>
    <row r="64" spans="1:23" x14ac:dyDescent="0.3">
      <c r="A64" s="27" t="e">
        <f>VLOOKUP(#REF!,Region!$A$1:$E$26,2,0)</f>
        <v>#REF!</v>
      </c>
      <c r="B64" s="27" t="e">
        <f>VLOOKUP(#REF!,Region!$A$1:$E$26,3,0)</f>
        <v>#REF!</v>
      </c>
      <c r="C64" s="27" t="e">
        <f>VLOOKUP(#REF!,Region!$A$1:$E$26,4,0)</f>
        <v>#REF!</v>
      </c>
      <c r="D64" s="38" t="e">
        <f>MAX(#REF!,0)</f>
        <v>#REF!</v>
      </c>
      <c r="E64" s="46"/>
      <c r="K64" s="34"/>
      <c r="L64" s="39" t="s">
        <v>541</v>
      </c>
      <c r="M64" s="17">
        <v>292</v>
      </c>
      <c r="W64" s="35"/>
    </row>
    <row r="65" spans="1:23" x14ac:dyDescent="0.3">
      <c r="A65" s="27" t="e">
        <f>VLOOKUP(#REF!,Region!$A$1:$E$26,2,0)</f>
        <v>#REF!</v>
      </c>
      <c r="B65" s="27" t="e">
        <f>VLOOKUP(#REF!,Region!$A$1:$E$26,3,0)</f>
        <v>#REF!</v>
      </c>
      <c r="C65" s="27" t="e">
        <f>VLOOKUP(#REF!,Region!$A$1:$E$26,4,0)</f>
        <v>#REF!</v>
      </c>
      <c r="D65" s="38" t="e">
        <f>MAX(#REF!,0)</f>
        <v>#REF!</v>
      </c>
      <c r="E65" s="46"/>
      <c r="K65" s="34"/>
      <c r="L65" s="42" t="s">
        <v>519</v>
      </c>
      <c r="M65" s="17">
        <v>292</v>
      </c>
      <c r="W65" s="35"/>
    </row>
    <row r="66" spans="1:23" x14ac:dyDescent="0.3">
      <c r="A66" s="27" t="e">
        <f>VLOOKUP(#REF!,Region!$A$1:$E$26,2,0)</f>
        <v>#REF!</v>
      </c>
      <c r="B66" s="27" t="e">
        <f>VLOOKUP(#REF!,Region!$A$1:$E$26,3,0)</f>
        <v>#REF!</v>
      </c>
      <c r="C66" s="27" t="e">
        <f>VLOOKUP(#REF!,Region!$A$1:$E$26,4,0)</f>
        <v>#REF!</v>
      </c>
      <c r="D66" s="38" t="e">
        <f>MAX(#REF!,0)</f>
        <v>#REF!</v>
      </c>
      <c r="E66" s="46"/>
      <c r="K66" s="34"/>
      <c r="L66" s="39" t="s">
        <v>542</v>
      </c>
      <c r="M66" s="17">
        <v>804</v>
      </c>
      <c r="W66" s="35"/>
    </row>
    <row r="67" spans="1:23" x14ac:dyDescent="0.3">
      <c r="A67" s="27" t="e">
        <f>VLOOKUP(#REF!,Region!$A$1:$E$26,2,0)</f>
        <v>#REF!</v>
      </c>
      <c r="B67" s="27" t="e">
        <f>VLOOKUP(#REF!,Region!$A$1:$E$26,3,0)</f>
        <v>#REF!</v>
      </c>
      <c r="C67" s="27" t="e">
        <f>VLOOKUP(#REF!,Region!$A$1:$E$26,4,0)</f>
        <v>#REF!</v>
      </c>
      <c r="D67" s="38" t="e">
        <f>MAX(#REF!,0)</f>
        <v>#REF!</v>
      </c>
      <c r="E67" s="46"/>
      <c r="K67" s="34"/>
      <c r="L67" s="42" t="s">
        <v>543</v>
      </c>
      <c r="M67" s="17">
        <v>804</v>
      </c>
      <c r="W67" s="35"/>
    </row>
    <row r="68" spans="1:23" x14ac:dyDescent="0.3">
      <c r="A68" s="27" t="e">
        <f>VLOOKUP(#REF!,Region!$A$1:$E$26,2,0)</f>
        <v>#REF!</v>
      </c>
      <c r="B68" s="27" t="e">
        <f>VLOOKUP(#REF!,Region!$A$1:$E$26,3,0)</f>
        <v>#REF!</v>
      </c>
      <c r="C68" s="27" t="e">
        <f>VLOOKUP(#REF!,Region!$A$1:$E$26,4,0)</f>
        <v>#REF!</v>
      </c>
      <c r="D68" s="38" t="e">
        <f>MAX(#REF!,0)</f>
        <v>#REF!</v>
      </c>
      <c r="E68" s="46"/>
      <c r="K68" s="34"/>
      <c r="L68" s="39" t="s">
        <v>544</v>
      </c>
      <c r="M68" s="17">
        <v>595</v>
      </c>
      <c r="W68" s="35"/>
    </row>
    <row r="69" spans="1:23" x14ac:dyDescent="0.3">
      <c r="A69" s="27" t="e">
        <f>VLOOKUP(#REF!,Region!$A$1:$E$26,2,0)</f>
        <v>#REF!</v>
      </c>
      <c r="B69" s="27" t="e">
        <f>VLOOKUP(#REF!,Region!$A$1:$E$26,3,0)</f>
        <v>#REF!</v>
      </c>
      <c r="C69" s="27" t="e">
        <f>VLOOKUP(#REF!,Region!$A$1:$E$26,4,0)</f>
        <v>#REF!</v>
      </c>
      <c r="D69" s="38" t="e">
        <f>MAX(#REF!,0)</f>
        <v>#REF!</v>
      </c>
      <c r="E69" s="46"/>
      <c r="K69" s="34"/>
      <c r="L69" s="42" t="s">
        <v>545</v>
      </c>
      <c r="M69" s="17">
        <v>595</v>
      </c>
      <c r="W69" s="35"/>
    </row>
    <row r="70" spans="1:23" x14ac:dyDescent="0.3">
      <c r="A70" s="27" t="e">
        <f>VLOOKUP(#REF!,Region!$A$1:$E$26,2,0)</f>
        <v>#REF!</v>
      </c>
      <c r="B70" s="27" t="e">
        <f>VLOOKUP(#REF!,Region!$A$1:$E$26,3,0)</f>
        <v>#REF!</v>
      </c>
      <c r="C70" s="27" t="e">
        <f>VLOOKUP(#REF!,Region!$A$1:$E$26,4,0)</f>
        <v>#REF!</v>
      </c>
      <c r="D70" s="38" t="e">
        <f>MAX(#REF!,0)</f>
        <v>#REF!</v>
      </c>
      <c r="E70" s="46"/>
      <c r="K70" s="34"/>
      <c r="L70" s="16" t="s">
        <v>500</v>
      </c>
      <c r="M70" s="17">
        <v>4163</v>
      </c>
      <c r="W70" s="35"/>
    </row>
    <row r="71" spans="1:23" x14ac:dyDescent="0.3">
      <c r="A71" s="27" t="e">
        <f>VLOOKUP(#REF!,Region!$A$1:$E$26,2,0)</f>
        <v>#REF!</v>
      </c>
      <c r="B71" s="27" t="e">
        <f>VLOOKUP(#REF!,Region!$A$1:$E$26,3,0)</f>
        <v>#REF!</v>
      </c>
      <c r="C71" s="27" t="e">
        <f>VLOOKUP(#REF!,Region!$A$1:$E$26,4,0)</f>
        <v>#REF!</v>
      </c>
      <c r="D71" s="38" t="e">
        <f>MAX(#REF!,0)</f>
        <v>#REF!</v>
      </c>
      <c r="E71" s="46"/>
      <c r="K71" s="34"/>
      <c r="L71" s="39" t="s">
        <v>499</v>
      </c>
      <c r="M71" s="17">
        <v>979</v>
      </c>
      <c r="W71" s="35"/>
    </row>
    <row r="72" spans="1:23" x14ac:dyDescent="0.3">
      <c r="A72" s="27" t="e">
        <f>VLOOKUP(#REF!,Region!$A$1:$E$26,2,0)</f>
        <v>#REF!</v>
      </c>
      <c r="B72" s="27" t="e">
        <f>VLOOKUP(#REF!,Region!$A$1:$E$26,3,0)</f>
        <v>#REF!</v>
      </c>
      <c r="C72" s="27" t="e">
        <f>VLOOKUP(#REF!,Region!$A$1:$E$26,4,0)</f>
        <v>#REF!</v>
      </c>
      <c r="D72" s="38" t="e">
        <f>MAX(#REF!,0)</f>
        <v>#REF!</v>
      </c>
      <c r="E72" s="46"/>
      <c r="K72" s="34"/>
      <c r="L72" s="42" t="s">
        <v>501</v>
      </c>
      <c r="M72" s="17">
        <v>979</v>
      </c>
      <c r="W72" s="35"/>
    </row>
    <row r="73" spans="1:23" x14ac:dyDescent="0.3">
      <c r="A73" s="27" t="e">
        <f>VLOOKUP(#REF!,Region!$A$1:$E$26,2,0)</f>
        <v>#REF!</v>
      </c>
      <c r="B73" s="27" t="e">
        <f>VLOOKUP(#REF!,Region!$A$1:$E$26,3,0)</f>
        <v>#REF!</v>
      </c>
      <c r="C73" s="27" t="e">
        <f>VLOOKUP(#REF!,Region!$A$1:$E$26,4,0)</f>
        <v>#REF!</v>
      </c>
      <c r="D73" s="38" t="e">
        <f>MAX(#REF!,0)</f>
        <v>#REF!</v>
      </c>
      <c r="E73" s="46"/>
      <c r="K73" s="34"/>
      <c r="L73" s="39" t="s">
        <v>524</v>
      </c>
      <c r="M73" s="17">
        <v>195</v>
      </c>
      <c r="W73" s="35"/>
    </row>
    <row r="74" spans="1:23" x14ac:dyDescent="0.3">
      <c r="A74" s="27" t="e">
        <f>VLOOKUP(#REF!,Region!$A$1:$E$26,2,0)</f>
        <v>#REF!</v>
      </c>
      <c r="B74" s="27" t="e">
        <f>VLOOKUP(#REF!,Region!$A$1:$E$26,3,0)</f>
        <v>#REF!</v>
      </c>
      <c r="C74" s="27" t="e">
        <f>VLOOKUP(#REF!,Region!$A$1:$E$26,4,0)</f>
        <v>#REF!</v>
      </c>
      <c r="D74" s="38" t="e">
        <f>MAX(#REF!,0)</f>
        <v>#REF!</v>
      </c>
      <c r="E74" s="46"/>
      <c r="K74" s="34"/>
      <c r="L74" s="42" t="s">
        <v>551</v>
      </c>
      <c r="M74" s="17">
        <v>195</v>
      </c>
      <c r="W74" s="35"/>
    </row>
    <row r="75" spans="1:23" x14ac:dyDescent="0.3">
      <c r="A75" s="27" t="e">
        <f>VLOOKUP(#REF!,Region!$A$1:$E$26,2,0)</f>
        <v>#REF!</v>
      </c>
      <c r="B75" s="27" t="e">
        <f>VLOOKUP(#REF!,Region!$A$1:$E$26,3,0)</f>
        <v>#REF!</v>
      </c>
      <c r="C75" s="27" t="e">
        <f>VLOOKUP(#REF!,Region!$A$1:$E$26,4,0)</f>
        <v>#REF!</v>
      </c>
      <c r="D75" s="38" t="e">
        <f>MAX(#REF!,0)</f>
        <v>#REF!</v>
      </c>
      <c r="E75" s="46"/>
      <c r="K75" s="34"/>
      <c r="L75" s="39" t="s">
        <v>525</v>
      </c>
      <c r="M75" s="17">
        <v>1196</v>
      </c>
      <c r="W75" s="35"/>
    </row>
    <row r="76" spans="1:23" x14ac:dyDescent="0.3">
      <c r="A76" s="27" t="e">
        <f>VLOOKUP(#REF!,Region!$A$1:$E$26,2,0)</f>
        <v>#REF!</v>
      </c>
      <c r="B76" s="27" t="e">
        <f>VLOOKUP(#REF!,Region!$A$1:$E$26,3,0)</f>
        <v>#REF!</v>
      </c>
      <c r="C76" s="27" t="e">
        <f>VLOOKUP(#REF!,Region!$A$1:$E$26,4,0)</f>
        <v>#REF!</v>
      </c>
      <c r="D76" s="38" t="e">
        <f>MAX(#REF!,0)</f>
        <v>#REF!</v>
      </c>
      <c r="E76" s="46"/>
      <c r="K76" s="34"/>
      <c r="L76" s="42" t="s">
        <v>526</v>
      </c>
      <c r="M76" s="17">
        <v>1196</v>
      </c>
      <c r="W76" s="35"/>
    </row>
    <row r="77" spans="1:23" x14ac:dyDescent="0.3">
      <c r="A77" s="27" t="e">
        <f>VLOOKUP(#REF!,Region!$A$1:$E$26,2,0)</f>
        <v>#REF!</v>
      </c>
      <c r="B77" s="27" t="e">
        <f>VLOOKUP(#REF!,Region!$A$1:$E$26,3,0)</f>
        <v>#REF!</v>
      </c>
      <c r="C77" s="27" t="e">
        <f>VLOOKUP(#REF!,Region!$A$1:$E$26,4,0)</f>
        <v>#REF!</v>
      </c>
      <c r="D77" s="38" t="e">
        <f>MAX(#REF!,0)</f>
        <v>#REF!</v>
      </c>
      <c r="E77" s="46"/>
      <c r="K77" s="34"/>
      <c r="L77" s="39" t="s">
        <v>546</v>
      </c>
      <c r="M77" s="17">
        <v>867</v>
      </c>
      <c r="W77" s="35"/>
    </row>
    <row r="78" spans="1:23" x14ac:dyDescent="0.3">
      <c r="A78" s="27" t="e">
        <f>VLOOKUP(#REF!,Region!$A$1:$E$26,2,0)</f>
        <v>#REF!</v>
      </c>
      <c r="B78" s="27" t="e">
        <f>VLOOKUP(#REF!,Region!$A$1:$E$26,3,0)</f>
        <v>#REF!</v>
      </c>
      <c r="C78" s="27" t="e">
        <f>VLOOKUP(#REF!,Region!$A$1:$E$26,4,0)</f>
        <v>#REF!</v>
      </c>
      <c r="D78" s="38" t="e">
        <f>MAX(#REF!,0)</f>
        <v>#REF!</v>
      </c>
      <c r="E78" s="46"/>
      <c r="K78" s="34"/>
      <c r="L78" s="42" t="s">
        <v>547</v>
      </c>
      <c r="M78" s="17">
        <v>867</v>
      </c>
      <c r="W78" s="35"/>
    </row>
    <row r="79" spans="1:23" x14ac:dyDescent="0.3">
      <c r="A79" s="27" t="e">
        <f>VLOOKUP(#REF!,Region!$A$1:$E$26,2,0)</f>
        <v>#REF!</v>
      </c>
      <c r="B79" s="27" t="e">
        <f>VLOOKUP(#REF!,Region!$A$1:$E$26,3,0)</f>
        <v>#REF!</v>
      </c>
      <c r="C79" s="27" t="e">
        <f>VLOOKUP(#REF!,Region!$A$1:$E$26,4,0)</f>
        <v>#REF!</v>
      </c>
      <c r="D79" s="38" t="e">
        <f>MAX(#REF!,0)</f>
        <v>#REF!</v>
      </c>
      <c r="E79" s="46"/>
      <c r="K79" s="34"/>
      <c r="L79" s="39" t="s">
        <v>548</v>
      </c>
      <c r="M79" s="17">
        <v>926</v>
      </c>
      <c r="W79" s="35"/>
    </row>
    <row r="80" spans="1:23" x14ac:dyDescent="0.3">
      <c r="A80" s="27" t="e">
        <f>VLOOKUP(#REF!,Region!$A$1:$E$26,2,0)</f>
        <v>#REF!</v>
      </c>
      <c r="B80" s="27" t="e">
        <f>VLOOKUP(#REF!,Region!$A$1:$E$26,3,0)</f>
        <v>#REF!</v>
      </c>
      <c r="C80" s="27" t="e">
        <f>VLOOKUP(#REF!,Region!$A$1:$E$26,4,0)</f>
        <v>#REF!</v>
      </c>
      <c r="D80" s="38" t="e">
        <f>MAX(#REF!,0)</f>
        <v>#REF!</v>
      </c>
      <c r="E80" s="46"/>
      <c r="K80" s="34"/>
      <c r="L80" s="42" t="s">
        <v>552</v>
      </c>
      <c r="M80" s="17">
        <v>926</v>
      </c>
      <c r="W80" s="35"/>
    </row>
    <row r="81" spans="1:23" x14ac:dyDescent="0.3">
      <c r="A81" s="27" t="e">
        <f>VLOOKUP(#REF!,Region!$A$1:$E$26,2,0)</f>
        <v>#REF!</v>
      </c>
      <c r="B81" s="27" t="e">
        <f>VLOOKUP(#REF!,Region!$A$1:$E$26,3,0)</f>
        <v>#REF!</v>
      </c>
      <c r="C81" s="27" t="e">
        <f>VLOOKUP(#REF!,Region!$A$1:$E$26,4,0)</f>
        <v>#REF!</v>
      </c>
      <c r="D81" s="38" t="e">
        <f>MAX(#REF!,0)</f>
        <v>#REF!</v>
      </c>
      <c r="E81" s="46"/>
      <c r="K81" s="34"/>
      <c r="L81" s="16" t="s">
        <v>513</v>
      </c>
      <c r="M81" s="17">
        <v>2680</v>
      </c>
      <c r="W81" s="35"/>
    </row>
    <row r="82" spans="1:23" x14ac:dyDescent="0.3">
      <c r="A82" s="27" t="e">
        <f>VLOOKUP(#REF!,Region!$A$1:$E$26,2,0)</f>
        <v>#REF!</v>
      </c>
      <c r="B82" s="27" t="e">
        <f>VLOOKUP(#REF!,Region!$A$1:$E$26,3,0)</f>
        <v>#REF!</v>
      </c>
      <c r="C82" s="27" t="e">
        <f>VLOOKUP(#REF!,Region!$A$1:$E$26,4,0)</f>
        <v>#REF!</v>
      </c>
      <c r="D82" s="38" t="e">
        <f>MAX(#REF!,0)</f>
        <v>#REF!</v>
      </c>
      <c r="E82" s="46"/>
      <c r="K82" s="34"/>
      <c r="L82" s="39" t="s">
        <v>512</v>
      </c>
      <c r="M82" s="17">
        <v>1216</v>
      </c>
      <c r="W82" s="35"/>
    </row>
    <row r="83" spans="1:23" x14ac:dyDescent="0.3">
      <c r="A83" s="27" t="e">
        <f>VLOOKUP(#REF!,Region!$A$1:$E$26,2,0)</f>
        <v>#REF!</v>
      </c>
      <c r="B83" s="27" t="e">
        <f>VLOOKUP(#REF!,Region!$A$1:$E$26,3,0)</f>
        <v>#REF!</v>
      </c>
      <c r="C83" s="27" t="e">
        <f>VLOOKUP(#REF!,Region!$A$1:$E$26,4,0)</f>
        <v>#REF!</v>
      </c>
      <c r="D83" s="38" t="e">
        <f>MAX(#REF!,0)</f>
        <v>#REF!</v>
      </c>
      <c r="E83" s="46"/>
      <c r="K83" s="34"/>
      <c r="L83" s="42" t="s">
        <v>514</v>
      </c>
      <c r="M83" s="17">
        <v>1216</v>
      </c>
      <c r="W83" s="35"/>
    </row>
    <row r="84" spans="1:23" x14ac:dyDescent="0.3">
      <c r="A84" s="27" t="e">
        <f>VLOOKUP(#REF!,Region!$A$1:$E$26,2,0)</f>
        <v>#REF!</v>
      </c>
      <c r="B84" s="27" t="e">
        <f>VLOOKUP(#REF!,Region!$A$1:$E$26,3,0)</f>
        <v>#REF!</v>
      </c>
      <c r="C84" s="27" t="e">
        <f>VLOOKUP(#REF!,Region!$A$1:$E$26,4,0)</f>
        <v>#REF!</v>
      </c>
      <c r="D84" s="38" t="e">
        <f>MAX(#REF!,0)</f>
        <v>#REF!</v>
      </c>
      <c r="E84" s="46"/>
      <c r="K84" s="34"/>
      <c r="L84" s="39" t="s">
        <v>515</v>
      </c>
      <c r="M84" s="17">
        <v>577</v>
      </c>
      <c r="W84" s="35"/>
    </row>
    <row r="85" spans="1:23" x14ac:dyDescent="0.3">
      <c r="A85" s="27" t="e">
        <f>VLOOKUP(#REF!,Region!$A$1:$E$26,2,0)</f>
        <v>#REF!</v>
      </c>
      <c r="B85" s="27" t="e">
        <f>VLOOKUP(#REF!,Region!$A$1:$E$26,3,0)</f>
        <v>#REF!</v>
      </c>
      <c r="C85" s="27" t="e">
        <f>VLOOKUP(#REF!,Region!$A$1:$E$26,4,0)</f>
        <v>#REF!</v>
      </c>
      <c r="D85" s="38" t="e">
        <f>MAX(#REF!,0)</f>
        <v>#REF!</v>
      </c>
      <c r="E85" s="46"/>
      <c r="K85" s="34"/>
      <c r="L85" s="42" t="s">
        <v>516</v>
      </c>
      <c r="M85" s="17">
        <v>577</v>
      </c>
      <c r="W85" s="35"/>
    </row>
    <row r="86" spans="1:23" x14ac:dyDescent="0.3">
      <c r="A86" s="27" t="e">
        <f>VLOOKUP(#REF!,Region!$A$1:$E$26,2,0)</f>
        <v>#REF!</v>
      </c>
      <c r="B86" s="27" t="e">
        <f>VLOOKUP(#REF!,Region!$A$1:$E$26,3,0)</f>
        <v>#REF!</v>
      </c>
      <c r="C86" s="27" t="e">
        <f>VLOOKUP(#REF!,Region!$A$1:$E$26,4,0)</f>
        <v>#REF!</v>
      </c>
      <c r="D86" s="38" t="e">
        <f>MAX(#REF!,0)</f>
        <v>#REF!</v>
      </c>
      <c r="E86" s="46"/>
      <c r="K86" s="34"/>
      <c r="L86" s="39" t="s">
        <v>529</v>
      </c>
      <c r="M86" s="17">
        <v>887</v>
      </c>
      <c r="W86" s="35"/>
    </row>
    <row r="87" spans="1:23" x14ac:dyDescent="0.3">
      <c r="A87" s="27" t="e">
        <f>VLOOKUP(#REF!,Region!$A$1:$E$26,2,0)</f>
        <v>#REF!</v>
      </c>
      <c r="B87" s="27" t="e">
        <f>VLOOKUP(#REF!,Region!$A$1:$E$26,3,0)</f>
        <v>#REF!</v>
      </c>
      <c r="C87" s="27" t="e">
        <f>VLOOKUP(#REF!,Region!$A$1:$E$26,4,0)</f>
        <v>#REF!</v>
      </c>
      <c r="D87" s="38" t="e">
        <f>MAX(#REF!,0)</f>
        <v>#REF!</v>
      </c>
      <c r="E87" s="46"/>
      <c r="K87" s="34"/>
      <c r="L87" s="42" t="s">
        <v>530</v>
      </c>
      <c r="M87" s="17">
        <v>887</v>
      </c>
      <c r="W87" s="35"/>
    </row>
    <row r="88" spans="1:23" x14ac:dyDescent="0.3">
      <c r="A88" s="27" t="e">
        <f>VLOOKUP(#REF!,Region!$A$1:$E$26,2,0)</f>
        <v>#REF!</v>
      </c>
      <c r="B88" s="27" t="e">
        <f>VLOOKUP(#REF!,Region!$A$1:$E$26,3,0)</f>
        <v>#REF!</v>
      </c>
      <c r="C88" s="27" t="e">
        <f>VLOOKUP(#REF!,Region!$A$1:$E$26,4,0)</f>
        <v>#REF!</v>
      </c>
      <c r="D88" s="38" t="e">
        <f>MAX(#REF!,0)</f>
        <v>#REF!</v>
      </c>
      <c r="E88" s="46"/>
      <c r="K88" s="34"/>
      <c r="L88" s="16" t="s">
        <v>611</v>
      </c>
      <c r="M88" s="17">
        <v>18579</v>
      </c>
      <c r="W88" s="35"/>
    </row>
    <row r="89" spans="1:23" x14ac:dyDescent="0.3">
      <c r="A89" s="27" t="e">
        <f>VLOOKUP(#REF!,Region!$A$1:$E$26,2,0)</f>
        <v>#REF!</v>
      </c>
      <c r="B89" s="27" t="e">
        <f>VLOOKUP(#REF!,Region!$A$1:$E$26,3,0)</f>
        <v>#REF!</v>
      </c>
      <c r="C89" s="27" t="e">
        <f>VLOOKUP(#REF!,Region!$A$1:$E$26,4,0)</f>
        <v>#REF!</v>
      </c>
      <c r="D89" s="38" t="e">
        <f>MAX(#REF!,0)</f>
        <v>#REF!</v>
      </c>
      <c r="E89" s="46"/>
      <c r="K89" s="34"/>
      <c r="L89" s="34"/>
      <c r="W89" s="35"/>
    </row>
    <row r="90" spans="1:23" x14ac:dyDescent="0.3">
      <c r="A90" s="27" t="e">
        <f>VLOOKUP(#REF!,Region!$A$1:$E$26,2,0)</f>
        <v>#REF!</v>
      </c>
      <c r="B90" s="27" t="e">
        <f>VLOOKUP(#REF!,Region!$A$1:$E$26,3,0)</f>
        <v>#REF!</v>
      </c>
      <c r="C90" s="27" t="e">
        <f>VLOOKUP(#REF!,Region!$A$1:$E$26,4,0)</f>
        <v>#REF!</v>
      </c>
      <c r="D90" s="38" t="e">
        <f>MAX(#REF!,0)</f>
        <v>#REF!</v>
      </c>
      <c r="E90" s="46"/>
      <c r="K90" s="34"/>
      <c r="L90" s="34"/>
      <c r="W90" s="35"/>
    </row>
    <row r="91" spans="1:23" x14ac:dyDescent="0.3">
      <c r="A91" s="27" t="e">
        <f>VLOOKUP(#REF!,Region!$A$1:$E$26,2,0)</f>
        <v>#REF!</v>
      </c>
      <c r="B91" s="27" t="e">
        <f>VLOOKUP(#REF!,Region!$A$1:$E$26,3,0)</f>
        <v>#REF!</v>
      </c>
      <c r="C91" s="27" t="e">
        <f>VLOOKUP(#REF!,Region!$A$1:$E$26,4,0)</f>
        <v>#REF!</v>
      </c>
      <c r="D91" s="38" t="e">
        <f>MAX(#REF!,0)</f>
        <v>#REF!</v>
      </c>
      <c r="E91" s="46"/>
      <c r="K91" s="34"/>
      <c r="L91" s="34"/>
      <c r="W91" s="35"/>
    </row>
    <row r="92" spans="1:23" x14ac:dyDescent="0.3">
      <c r="A92" s="27" t="e">
        <f>VLOOKUP(#REF!,Region!$A$1:$E$26,2,0)</f>
        <v>#REF!</v>
      </c>
      <c r="B92" s="27" t="e">
        <f>VLOOKUP(#REF!,Region!$A$1:$E$26,3,0)</f>
        <v>#REF!</v>
      </c>
      <c r="C92" s="27" t="e">
        <f>VLOOKUP(#REF!,Region!$A$1:$E$26,4,0)</f>
        <v>#REF!</v>
      </c>
      <c r="D92" s="38" t="e">
        <f>MAX(#REF!,0)</f>
        <v>#REF!</v>
      </c>
      <c r="E92" s="46"/>
      <c r="K92" s="34"/>
      <c r="L92" s="34"/>
      <c r="W92" s="35"/>
    </row>
    <row r="93" spans="1:23" x14ac:dyDescent="0.3">
      <c r="A93" s="27" t="e">
        <f>VLOOKUP(#REF!,Region!$A$1:$E$26,2,0)</f>
        <v>#REF!</v>
      </c>
      <c r="B93" s="27" t="e">
        <f>VLOOKUP(#REF!,Region!$A$1:$E$26,3,0)</f>
        <v>#REF!</v>
      </c>
      <c r="C93" s="27" t="e">
        <f>VLOOKUP(#REF!,Region!$A$1:$E$26,4,0)</f>
        <v>#REF!</v>
      </c>
      <c r="D93" s="38" t="e">
        <f>MAX(#REF!,0)</f>
        <v>#REF!</v>
      </c>
      <c r="E93" s="46"/>
      <c r="K93" s="34"/>
      <c r="L93" s="34"/>
      <c r="W93" s="35"/>
    </row>
    <row r="94" spans="1:23" x14ac:dyDescent="0.3">
      <c r="A94" s="27" t="e">
        <f>VLOOKUP(#REF!,Region!$A$1:$E$26,2,0)</f>
        <v>#REF!</v>
      </c>
      <c r="B94" s="27" t="e">
        <f>VLOOKUP(#REF!,Region!$A$1:$E$26,3,0)</f>
        <v>#REF!</v>
      </c>
      <c r="C94" s="27" t="e">
        <f>VLOOKUP(#REF!,Region!$A$1:$E$26,4,0)</f>
        <v>#REF!</v>
      </c>
      <c r="D94" s="38" t="e">
        <f>MAX(#REF!,0)</f>
        <v>#REF!</v>
      </c>
      <c r="E94" s="46"/>
      <c r="K94" s="34"/>
      <c r="L94" s="34"/>
      <c r="W94" s="35"/>
    </row>
    <row r="95" spans="1:23" x14ac:dyDescent="0.3">
      <c r="A95" s="27" t="e">
        <f>VLOOKUP(#REF!,Region!$A$1:$E$26,2,0)</f>
        <v>#REF!</v>
      </c>
      <c r="B95" s="27" t="e">
        <f>VLOOKUP(#REF!,Region!$A$1:$E$26,3,0)</f>
        <v>#REF!</v>
      </c>
      <c r="C95" s="27" t="e">
        <f>VLOOKUP(#REF!,Region!$A$1:$E$26,4,0)</f>
        <v>#REF!</v>
      </c>
      <c r="D95" s="38" t="e">
        <f>MAX(#REF!,0)</f>
        <v>#REF!</v>
      </c>
      <c r="E95" s="46"/>
      <c r="K95" s="34"/>
      <c r="L95" s="34"/>
      <c r="W95" s="35"/>
    </row>
    <row r="96" spans="1:23" x14ac:dyDescent="0.3">
      <c r="A96" s="27" t="e">
        <f>VLOOKUP(#REF!,Region!$A$1:$E$26,2,0)</f>
        <v>#REF!</v>
      </c>
      <c r="B96" s="27" t="e">
        <f>VLOOKUP(#REF!,Region!$A$1:$E$26,3,0)</f>
        <v>#REF!</v>
      </c>
      <c r="C96" s="27" t="e">
        <f>VLOOKUP(#REF!,Region!$A$1:$E$26,4,0)</f>
        <v>#REF!</v>
      </c>
      <c r="D96" s="38" t="e">
        <f>MAX(#REF!,0)</f>
        <v>#REF!</v>
      </c>
      <c r="E96" s="46"/>
      <c r="K96" s="34"/>
      <c r="L96" s="34"/>
      <c r="W96" s="35"/>
    </row>
    <row r="97" spans="1:23" x14ac:dyDescent="0.3">
      <c r="A97" s="27" t="e">
        <f>VLOOKUP(#REF!,Region!$A$1:$E$26,2,0)</f>
        <v>#REF!</v>
      </c>
      <c r="B97" s="27" t="e">
        <f>VLOOKUP(#REF!,Region!$A$1:$E$26,3,0)</f>
        <v>#REF!</v>
      </c>
      <c r="C97" s="27" t="e">
        <f>VLOOKUP(#REF!,Region!$A$1:$E$26,4,0)</f>
        <v>#REF!</v>
      </c>
      <c r="D97" s="38" t="e">
        <f>MAX(#REF!,0)</f>
        <v>#REF!</v>
      </c>
      <c r="E97" s="46"/>
      <c r="K97" s="34"/>
      <c r="L97" s="34"/>
      <c r="W97" s="35"/>
    </row>
    <row r="98" spans="1:23" x14ac:dyDescent="0.3">
      <c r="A98" s="27" t="e">
        <f>VLOOKUP(#REF!,Region!$A$1:$E$26,2,0)</f>
        <v>#REF!</v>
      </c>
      <c r="B98" s="27" t="e">
        <f>VLOOKUP(#REF!,Region!$A$1:$E$26,3,0)</f>
        <v>#REF!</v>
      </c>
      <c r="C98" s="27" t="e">
        <f>VLOOKUP(#REF!,Region!$A$1:$E$26,4,0)</f>
        <v>#REF!</v>
      </c>
      <c r="D98" s="38" t="e">
        <f>MAX(#REF!,0)</f>
        <v>#REF!</v>
      </c>
      <c r="E98" s="46"/>
      <c r="K98" s="34"/>
      <c r="L98" s="34"/>
      <c r="W98" s="35"/>
    </row>
    <row r="99" spans="1:23" x14ac:dyDescent="0.3">
      <c r="A99" s="27" t="e">
        <f>VLOOKUP(#REF!,Region!$A$1:$E$26,2,0)</f>
        <v>#REF!</v>
      </c>
      <c r="B99" s="27" t="e">
        <f>VLOOKUP(#REF!,Region!$A$1:$E$26,3,0)</f>
        <v>#REF!</v>
      </c>
      <c r="C99" s="27" t="e">
        <f>VLOOKUP(#REF!,Region!$A$1:$E$26,4,0)</f>
        <v>#REF!</v>
      </c>
      <c r="D99" s="38" t="e">
        <f>MAX(#REF!,0)</f>
        <v>#REF!</v>
      </c>
      <c r="E99" s="46"/>
      <c r="K99" s="34"/>
      <c r="L99" s="34"/>
      <c r="W99" s="35"/>
    </row>
    <row r="100" spans="1:23" x14ac:dyDescent="0.3">
      <c r="A100" s="27" t="e">
        <f>VLOOKUP(#REF!,Region!$A$1:$E$26,2,0)</f>
        <v>#REF!</v>
      </c>
      <c r="B100" s="27" t="e">
        <f>VLOOKUP(#REF!,Region!$A$1:$E$26,3,0)</f>
        <v>#REF!</v>
      </c>
      <c r="C100" s="27" t="e">
        <f>VLOOKUP(#REF!,Region!$A$1:$E$26,4,0)</f>
        <v>#REF!</v>
      </c>
      <c r="D100" s="38" t="e">
        <f>MAX(#REF!,0)</f>
        <v>#REF!</v>
      </c>
      <c r="E100" s="46"/>
      <c r="K100" s="34"/>
      <c r="L100" s="34"/>
      <c r="W100" s="35"/>
    </row>
    <row r="101" spans="1:23" x14ac:dyDescent="0.3">
      <c r="A101" s="27" t="e">
        <f>VLOOKUP(#REF!,Region!$A$1:$E$26,2,0)</f>
        <v>#REF!</v>
      </c>
      <c r="B101" s="27" t="e">
        <f>VLOOKUP(#REF!,Region!$A$1:$E$26,3,0)</f>
        <v>#REF!</v>
      </c>
      <c r="C101" s="27" t="e">
        <f>VLOOKUP(#REF!,Region!$A$1:$E$26,4,0)</f>
        <v>#REF!</v>
      </c>
      <c r="D101" s="38" t="e">
        <f>MAX(#REF!,0)</f>
        <v>#REF!</v>
      </c>
      <c r="E101" s="46"/>
      <c r="K101" s="34"/>
      <c r="L101" s="34"/>
      <c r="W101" s="35"/>
    </row>
    <row r="102" spans="1:23" x14ac:dyDescent="0.3">
      <c r="A102" s="27" t="e">
        <f>VLOOKUP(#REF!,Region!$A$1:$E$26,2,0)</f>
        <v>#REF!</v>
      </c>
      <c r="B102" s="27" t="e">
        <f>VLOOKUP(#REF!,Region!$A$1:$E$26,3,0)</f>
        <v>#REF!</v>
      </c>
      <c r="C102" s="27" t="e">
        <f>VLOOKUP(#REF!,Region!$A$1:$E$26,4,0)</f>
        <v>#REF!</v>
      </c>
      <c r="D102" s="38" t="e">
        <f>MAX(#REF!,0)</f>
        <v>#REF!</v>
      </c>
      <c r="E102" s="46"/>
      <c r="K102" s="34"/>
      <c r="L102" s="34"/>
      <c r="W102" s="35"/>
    </row>
    <row r="103" spans="1:23" x14ac:dyDescent="0.3">
      <c r="A103" s="27" t="e">
        <f>VLOOKUP(#REF!,Region!$A$1:$E$26,2,0)</f>
        <v>#REF!</v>
      </c>
      <c r="B103" s="27" t="e">
        <f>VLOOKUP(#REF!,Region!$A$1:$E$26,3,0)</f>
        <v>#REF!</v>
      </c>
      <c r="C103" s="27" t="e">
        <f>VLOOKUP(#REF!,Region!$A$1:$E$26,4,0)</f>
        <v>#REF!</v>
      </c>
      <c r="D103" s="38" t="e">
        <f>MAX(#REF!,0)</f>
        <v>#REF!</v>
      </c>
      <c r="E103" s="46"/>
      <c r="K103" s="34"/>
      <c r="L103" s="34"/>
      <c r="W103" s="35"/>
    </row>
    <row r="104" spans="1:23" x14ac:dyDescent="0.3">
      <c r="A104" s="27" t="e">
        <f>VLOOKUP(#REF!,Region!$A$1:$E$26,2,0)</f>
        <v>#REF!</v>
      </c>
      <c r="B104" s="27" t="e">
        <f>VLOOKUP(#REF!,Region!$A$1:$E$26,3,0)</f>
        <v>#REF!</v>
      </c>
      <c r="C104" s="27" t="e">
        <f>VLOOKUP(#REF!,Region!$A$1:$E$26,4,0)</f>
        <v>#REF!</v>
      </c>
      <c r="D104" s="38" t="e">
        <f>MAX(#REF!,0)</f>
        <v>#REF!</v>
      </c>
      <c r="E104" s="46"/>
      <c r="K104" s="34"/>
      <c r="L104" s="34"/>
      <c r="W104" s="35"/>
    </row>
    <row r="105" spans="1:23" x14ac:dyDescent="0.3">
      <c r="A105" s="27" t="e">
        <f>VLOOKUP(#REF!,Region!$A$1:$E$26,2,0)</f>
        <v>#REF!</v>
      </c>
      <c r="B105" s="27" t="e">
        <f>VLOOKUP(#REF!,Region!$A$1:$E$26,3,0)</f>
        <v>#REF!</v>
      </c>
      <c r="C105" s="27" t="e">
        <f>VLOOKUP(#REF!,Region!$A$1:$E$26,4,0)</f>
        <v>#REF!</v>
      </c>
      <c r="D105" s="38" t="e">
        <f>MAX(#REF!,0)</f>
        <v>#REF!</v>
      </c>
      <c r="E105" s="46"/>
      <c r="K105" s="34"/>
      <c r="L105" s="34"/>
      <c r="W105" s="35"/>
    </row>
    <row r="106" spans="1:23" x14ac:dyDescent="0.3">
      <c r="A106" s="27" t="e">
        <f>VLOOKUP(#REF!,Region!$A$1:$E$26,2,0)</f>
        <v>#REF!</v>
      </c>
      <c r="B106" s="27" t="e">
        <f>VLOOKUP(#REF!,Region!$A$1:$E$26,3,0)</f>
        <v>#REF!</v>
      </c>
      <c r="C106" s="27" t="e">
        <f>VLOOKUP(#REF!,Region!$A$1:$E$26,4,0)</f>
        <v>#REF!</v>
      </c>
      <c r="D106" s="38" t="e">
        <f>MAX(#REF!,0)</f>
        <v>#REF!</v>
      </c>
      <c r="E106" s="46"/>
      <c r="K106" s="34"/>
      <c r="L106" s="34"/>
      <c r="W106" s="35"/>
    </row>
    <row r="107" spans="1:23" x14ac:dyDescent="0.3">
      <c r="A107" s="27" t="e">
        <f>VLOOKUP(#REF!,Region!$A$1:$E$26,2,0)</f>
        <v>#REF!</v>
      </c>
      <c r="B107" s="27" t="e">
        <f>VLOOKUP(#REF!,Region!$A$1:$E$26,3,0)</f>
        <v>#REF!</v>
      </c>
      <c r="C107" s="27" t="e">
        <f>VLOOKUP(#REF!,Region!$A$1:$E$26,4,0)</f>
        <v>#REF!</v>
      </c>
      <c r="D107" s="38" t="e">
        <f>MAX(#REF!,0)</f>
        <v>#REF!</v>
      </c>
      <c r="E107" s="46"/>
      <c r="K107" s="34"/>
      <c r="L107" s="34"/>
      <c r="W107" s="35"/>
    </row>
    <row r="108" spans="1:23" x14ac:dyDescent="0.3">
      <c r="A108" s="27" t="e">
        <f>VLOOKUP(#REF!,Region!$A$1:$E$26,2,0)</f>
        <v>#REF!</v>
      </c>
      <c r="B108" s="27" t="e">
        <f>VLOOKUP(#REF!,Region!$A$1:$E$26,3,0)</f>
        <v>#REF!</v>
      </c>
      <c r="C108" s="27" t="e">
        <f>VLOOKUP(#REF!,Region!$A$1:$E$26,4,0)</f>
        <v>#REF!</v>
      </c>
      <c r="D108" s="38" t="e">
        <f>MAX(#REF!,0)</f>
        <v>#REF!</v>
      </c>
      <c r="E108" s="46"/>
      <c r="K108" s="34"/>
      <c r="L108" s="34"/>
      <c r="W108" s="35"/>
    </row>
    <row r="109" spans="1:23" x14ac:dyDescent="0.3">
      <c r="A109" s="27" t="e">
        <f>VLOOKUP(#REF!,Region!$A$1:$E$26,2,0)</f>
        <v>#REF!</v>
      </c>
      <c r="B109" s="27" t="e">
        <f>VLOOKUP(#REF!,Region!$A$1:$E$26,3,0)</f>
        <v>#REF!</v>
      </c>
      <c r="C109" s="27" t="e">
        <f>VLOOKUP(#REF!,Region!$A$1:$E$26,4,0)</f>
        <v>#REF!</v>
      </c>
      <c r="D109" s="38" t="e">
        <f>MAX(#REF!,0)</f>
        <v>#REF!</v>
      </c>
      <c r="E109" s="46"/>
      <c r="K109" s="34"/>
      <c r="L109" s="34"/>
      <c r="W109" s="35"/>
    </row>
    <row r="110" spans="1:23" x14ac:dyDescent="0.3">
      <c r="A110" s="27" t="e">
        <f>VLOOKUP(#REF!,Region!$A$1:$E$26,2,0)</f>
        <v>#REF!</v>
      </c>
      <c r="B110" s="27" t="e">
        <f>VLOOKUP(#REF!,Region!$A$1:$E$26,3,0)</f>
        <v>#REF!</v>
      </c>
      <c r="C110" s="27" t="e">
        <f>VLOOKUP(#REF!,Region!$A$1:$E$26,4,0)</f>
        <v>#REF!</v>
      </c>
      <c r="D110" s="38" t="e">
        <f>MAX(#REF!,0)</f>
        <v>#REF!</v>
      </c>
      <c r="E110" s="46"/>
      <c r="K110" s="34"/>
      <c r="L110" s="34"/>
      <c r="W110" s="35"/>
    </row>
    <row r="111" spans="1:23" x14ac:dyDescent="0.3">
      <c r="A111" s="27" t="e">
        <f>VLOOKUP(#REF!,Region!$A$1:$E$26,2,0)</f>
        <v>#REF!</v>
      </c>
      <c r="B111" s="27" t="e">
        <f>VLOOKUP(#REF!,Region!$A$1:$E$26,3,0)</f>
        <v>#REF!</v>
      </c>
      <c r="C111" s="27" t="e">
        <f>VLOOKUP(#REF!,Region!$A$1:$E$26,4,0)</f>
        <v>#REF!</v>
      </c>
      <c r="D111" s="38" t="e">
        <f>MAX(#REF!,0)</f>
        <v>#REF!</v>
      </c>
      <c r="E111" s="46"/>
      <c r="K111" s="34"/>
      <c r="L111" s="34"/>
      <c r="W111" s="35"/>
    </row>
    <row r="112" spans="1:23" x14ac:dyDescent="0.3">
      <c r="A112" s="27" t="e">
        <f>VLOOKUP(#REF!,Region!$A$1:$E$26,2,0)</f>
        <v>#REF!</v>
      </c>
      <c r="B112" s="27" t="e">
        <f>VLOOKUP(#REF!,Region!$A$1:$E$26,3,0)</f>
        <v>#REF!</v>
      </c>
      <c r="C112" s="27" t="e">
        <f>VLOOKUP(#REF!,Region!$A$1:$E$26,4,0)</f>
        <v>#REF!</v>
      </c>
      <c r="D112" s="38" t="e">
        <f>MAX(#REF!,0)</f>
        <v>#REF!</v>
      </c>
      <c r="E112" s="46"/>
      <c r="K112" s="34"/>
      <c r="L112" s="34"/>
      <c r="W112" s="35"/>
    </row>
    <row r="113" spans="1:23" x14ac:dyDescent="0.3">
      <c r="A113" s="27" t="e">
        <f>VLOOKUP(#REF!,Region!$A$1:$E$26,2,0)</f>
        <v>#REF!</v>
      </c>
      <c r="B113" s="27" t="e">
        <f>VLOOKUP(#REF!,Region!$A$1:$E$26,3,0)</f>
        <v>#REF!</v>
      </c>
      <c r="C113" s="27" t="e">
        <f>VLOOKUP(#REF!,Region!$A$1:$E$26,4,0)</f>
        <v>#REF!</v>
      </c>
      <c r="D113" s="38" t="e">
        <f>MAX(#REF!,0)</f>
        <v>#REF!</v>
      </c>
      <c r="E113" s="46"/>
      <c r="K113" s="34"/>
      <c r="L113" s="34"/>
      <c r="W113" s="35"/>
    </row>
    <row r="114" spans="1:23" x14ac:dyDescent="0.3">
      <c r="A114" s="27" t="e">
        <f>VLOOKUP(#REF!,Region!$A$1:$E$26,2,0)</f>
        <v>#REF!</v>
      </c>
      <c r="B114" s="27" t="e">
        <f>VLOOKUP(#REF!,Region!$A$1:$E$26,3,0)</f>
        <v>#REF!</v>
      </c>
      <c r="C114" s="27" t="e">
        <f>VLOOKUP(#REF!,Region!$A$1:$E$26,4,0)</f>
        <v>#REF!</v>
      </c>
      <c r="D114" s="38" t="e">
        <f>MAX(#REF!,0)</f>
        <v>#REF!</v>
      </c>
      <c r="E114" s="46"/>
      <c r="K114" s="34"/>
      <c r="L114" s="34"/>
      <c r="W114" s="35"/>
    </row>
    <row r="115" spans="1:23" x14ac:dyDescent="0.3">
      <c r="A115" s="27" t="e">
        <f>VLOOKUP(#REF!,Region!$A$1:$E$26,2,0)</f>
        <v>#REF!</v>
      </c>
      <c r="B115" s="27" t="e">
        <f>VLOOKUP(#REF!,Region!$A$1:$E$26,3,0)</f>
        <v>#REF!</v>
      </c>
      <c r="C115" s="27" t="e">
        <f>VLOOKUP(#REF!,Region!$A$1:$E$26,4,0)</f>
        <v>#REF!</v>
      </c>
      <c r="D115" s="38" t="e">
        <f>MAX(#REF!,0)</f>
        <v>#REF!</v>
      </c>
      <c r="E115" s="46"/>
      <c r="K115" s="34"/>
      <c r="L115" s="34"/>
      <c r="W115" s="35"/>
    </row>
    <row r="116" spans="1:23" x14ac:dyDescent="0.3">
      <c r="A116" s="27" t="e">
        <f>VLOOKUP(#REF!,Region!$A$1:$E$26,2,0)</f>
        <v>#REF!</v>
      </c>
      <c r="B116" s="27" t="e">
        <f>VLOOKUP(#REF!,Region!$A$1:$E$26,3,0)</f>
        <v>#REF!</v>
      </c>
      <c r="C116" s="27" t="e">
        <f>VLOOKUP(#REF!,Region!$A$1:$E$26,4,0)</f>
        <v>#REF!</v>
      </c>
      <c r="D116" s="38" t="e">
        <f>MAX(#REF!,0)</f>
        <v>#REF!</v>
      </c>
      <c r="E116" s="46"/>
      <c r="K116" s="34"/>
      <c r="L116" s="34"/>
      <c r="W116" s="35"/>
    </row>
    <row r="117" spans="1:23" x14ac:dyDescent="0.3">
      <c r="A117" s="27" t="e">
        <f>VLOOKUP(#REF!,Region!$A$1:$E$26,2,0)</f>
        <v>#REF!</v>
      </c>
      <c r="B117" s="27" t="e">
        <f>VLOOKUP(#REF!,Region!$A$1:$E$26,3,0)</f>
        <v>#REF!</v>
      </c>
      <c r="C117" s="27" t="e">
        <f>VLOOKUP(#REF!,Region!$A$1:$E$26,4,0)</f>
        <v>#REF!</v>
      </c>
      <c r="D117" s="38" t="e">
        <f>MAX(#REF!,0)</f>
        <v>#REF!</v>
      </c>
      <c r="E117" s="46"/>
      <c r="K117" s="34"/>
      <c r="L117" s="34"/>
      <c r="W117" s="35"/>
    </row>
    <row r="118" spans="1:23" x14ac:dyDescent="0.3">
      <c r="A118" s="27" t="e">
        <f>VLOOKUP(#REF!,Region!$A$1:$E$26,2,0)</f>
        <v>#REF!</v>
      </c>
      <c r="B118" s="27" t="e">
        <f>VLOOKUP(#REF!,Region!$A$1:$E$26,3,0)</f>
        <v>#REF!</v>
      </c>
      <c r="C118" s="27" t="e">
        <f>VLOOKUP(#REF!,Region!$A$1:$E$26,4,0)</f>
        <v>#REF!</v>
      </c>
      <c r="D118" s="38" t="e">
        <f>MAX(#REF!,0)</f>
        <v>#REF!</v>
      </c>
      <c r="E118" s="46"/>
      <c r="K118" s="34"/>
      <c r="L118" s="34"/>
      <c r="W118" s="35"/>
    </row>
    <row r="119" spans="1:23" x14ac:dyDescent="0.3">
      <c r="A119" s="27" t="e">
        <f>VLOOKUP(#REF!,Region!$A$1:$E$26,2,0)</f>
        <v>#REF!</v>
      </c>
      <c r="B119" s="27" t="e">
        <f>VLOOKUP(#REF!,Region!$A$1:$E$26,3,0)</f>
        <v>#REF!</v>
      </c>
      <c r="C119" s="27" t="e">
        <f>VLOOKUP(#REF!,Region!$A$1:$E$26,4,0)</f>
        <v>#REF!</v>
      </c>
      <c r="D119" s="38" t="e">
        <f>MAX(#REF!,0)</f>
        <v>#REF!</v>
      </c>
      <c r="E119" s="46"/>
      <c r="K119" s="34"/>
      <c r="L119" s="34"/>
      <c r="W119" s="35"/>
    </row>
    <row r="120" spans="1:23" x14ac:dyDescent="0.3">
      <c r="A120" s="27" t="e">
        <f>VLOOKUP(#REF!,Region!$A$1:$E$26,2,0)</f>
        <v>#REF!</v>
      </c>
      <c r="B120" s="27" t="e">
        <f>VLOOKUP(#REF!,Region!$A$1:$E$26,3,0)</f>
        <v>#REF!</v>
      </c>
      <c r="C120" s="27" t="e">
        <f>VLOOKUP(#REF!,Region!$A$1:$E$26,4,0)</f>
        <v>#REF!</v>
      </c>
      <c r="D120" s="38" t="e">
        <f>MAX(#REF!,0)</f>
        <v>#REF!</v>
      </c>
      <c r="E120" s="46"/>
      <c r="K120" s="34"/>
      <c r="L120" s="34"/>
      <c r="W120" s="35"/>
    </row>
    <row r="121" spans="1:23" x14ac:dyDescent="0.3">
      <c r="A121" s="27" t="e">
        <f>VLOOKUP(#REF!,Region!$A$1:$E$26,2,0)</f>
        <v>#REF!</v>
      </c>
      <c r="B121" s="27" t="e">
        <f>VLOOKUP(#REF!,Region!$A$1:$E$26,3,0)</f>
        <v>#REF!</v>
      </c>
      <c r="C121" s="27" t="e">
        <f>VLOOKUP(#REF!,Region!$A$1:$E$26,4,0)</f>
        <v>#REF!</v>
      </c>
      <c r="D121" s="38" t="e">
        <f>MAX(#REF!,0)</f>
        <v>#REF!</v>
      </c>
      <c r="E121" s="46"/>
      <c r="K121" s="34"/>
      <c r="L121" s="34"/>
      <c r="W121" s="35"/>
    </row>
    <row r="122" spans="1:23" x14ac:dyDescent="0.3">
      <c r="A122" s="27" t="e">
        <f>VLOOKUP(#REF!,Region!$A$1:$E$26,2,0)</f>
        <v>#REF!</v>
      </c>
      <c r="B122" s="27" t="e">
        <f>VLOOKUP(#REF!,Region!$A$1:$E$26,3,0)</f>
        <v>#REF!</v>
      </c>
      <c r="C122" s="27" t="e">
        <f>VLOOKUP(#REF!,Region!$A$1:$E$26,4,0)</f>
        <v>#REF!</v>
      </c>
      <c r="D122" s="38" t="e">
        <f>MAX(#REF!,0)</f>
        <v>#REF!</v>
      </c>
      <c r="E122" s="46"/>
      <c r="K122" s="34"/>
      <c r="L122" s="34"/>
      <c r="W122" s="35"/>
    </row>
    <row r="123" spans="1:23" x14ac:dyDescent="0.3">
      <c r="A123" s="27" t="e">
        <f>VLOOKUP(#REF!,Region!$A$1:$E$26,2,0)</f>
        <v>#REF!</v>
      </c>
      <c r="B123" s="27" t="e">
        <f>VLOOKUP(#REF!,Region!$A$1:$E$26,3,0)</f>
        <v>#REF!</v>
      </c>
      <c r="C123" s="27" t="e">
        <f>VLOOKUP(#REF!,Region!$A$1:$E$26,4,0)</f>
        <v>#REF!</v>
      </c>
      <c r="D123" s="38" t="e">
        <f>MAX(#REF!,0)</f>
        <v>#REF!</v>
      </c>
      <c r="E123" s="46"/>
      <c r="K123" s="34"/>
      <c r="L123" s="34"/>
      <c r="W123" s="35"/>
    </row>
    <row r="124" spans="1:23" x14ac:dyDescent="0.3">
      <c r="A124" s="27" t="e">
        <f>VLOOKUP(#REF!,Region!$A$1:$E$26,2,0)</f>
        <v>#REF!</v>
      </c>
      <c r="B124" s="27" t="e">
        <f>VLOOKUP(#REF!,Region!$A$1:$E$26,3,0)</f>
        <v>#REF!</v>
      </c>
      <c r="C124" s="27" t="e">
        <f>VLOOKUP(#REF!,Region!$A$1:$E$26,4,0)</f>
        <v>#REF!</v>
      </c>
      <c r="D124" s="38" t="e">
        <f>MAX(#REF!,0)</f>
        <v>#REF!</v>
      </c>
      <c r="E124" s="46"/>
      <c r="K124" s="34"/>
      <c r="L124" s="34"/>
      <c r="W124" s="35"/>
    </row>
    <row r="125" spans="1:23" x14ac:dyDescent="0.3">
      <c r="A125" s="27" t="e">
        <f>VLOOKUP(#REF!,Region!$A$1:$E$26,2,0)</f>
        <v>#REF!</v>
      </c>
      <c r="B125" s="27" t="e">
        <f>VLOOKUP(#REF!,Region!$A$1:$E$26,3,0)</f>
        <v>#REF!</v>
      </c>
      <c r="C125" s="27" t="e">
        <f>VLOOKUP(#REF!,Region!$A$1:$E$26,4,0)</f>
        <v>#REF!</v>
      </c>
      <c r="D125" s="38" t="e">
        <f>MAX(#REF!,0)</f>
        <v>#REF!</v>
      </c>
      <c r="E125" s="46"/>
      <c r="K125" s="34"/>
      <c r="L125" s="34"/>
      <c r="W125" s="35"/>
    </row>
    <row r="126" spans="1:23" x14ac:dyDescent="0.3">
      <c r="A126" s="27" t="e">
        <f>VLOOKUP(#REF!,Region!$A$1:$E$26,2,0)</f>
        <v>#REF!</v>
      </c>
      <c r="B126" s="27" t="e">
        <f>VLOOKUP(#REF!,Region!$A$1:$E$26,3,0)</f>
        <v>#REF!</v>
      </c>
      <c r="C126" s="27" t="e">
        <f>VLOOKUP(#REF!,Region!$A$1:$E$26,4,0)</f>
        <v>#REF!</v>
      </c>
      <c r="D126" s="38" t="e">
        <f>MAX(#REF!,0)</f>
        <v>#REF!</v>
      </c>
      <c r="E126" s="46"/>
      <c r="K126" s="34"/>
      <c r="L126" s="34"/>
      <c r="W126" s="35"/>
    </row>
    <row r="127" spans="1:23" x14ac:dyDescent="0.3">
      <c r="A127" s="27" t="e">
        <f>VLOOKUP(#REF!,Region!$A$1:$E$26,2,0)</f>
        <v>#REF!</v>
      </c>
      <c r="B127" s="27" t="e">
        <f>VLOOKUP(#REF!,Region!$A$1:$E$26,3,0)</f>
        <v>#REF!</v>
      </c>
      <c r="C127" s="27" t="e">
        <f>VLOOKUP(#REF!,Region!$A$1:$E$26,4,0)</f>
        <v>#REF!</v>
      </c>
      <c r="D127" s="38" t="e">
        <f>MAX(#REF!,0)</f>
        <v>#REF!</v>
      </c>
      <c r="E127" s="46"/>
      <c r="K127" s="34"/>
      <c r="L127" s="34"/>
      <c r="W127" s="35"/>
    </row>
    <row r="128" spans="1:23" x14ac:dyDescent="0.3">
      <c r="A128" s="27" t="e">
        <f>VLOOKUP(#REF!,Region!$A$1:$E$26,2,0)</f>
        <v>#REF!</v>
      </c>
      <c r="B128" s="27" t="e">
        <f>VLOOKUP(#REF!,Region!$A$1:$E$26,3,0)</f>
        <v>#REF!</v>
      </c>
      <c r="C128" s="27" t="e">
        <f>VLOOKUP(#REF!,Region!$A$1:$E$26,4,0)</f>
        <v>#REF!</v>
      </c>
      <c r="D128" s="38" t="e">
        <f>MAX(#REF!,0)</f>
        <v>#REF!</v>
      </c>
      <c r="E128" s="46"/>
      <c r="K128" s="34"/>
      <c r="L128" s="34"/>
      <c r="W128" s="35"/>
    </row>
    <row r="129" spans="1:23" x14ac:dyDescent="0.3">
      <c r="A129" s="27" t="e">
        <f>VLOOKUP(#REF!,Region!$A$1:$E$26,2,0)</f>
        <v>#REF!</v>
      </c>
      <c r="B129" s="27" t="e">
        <f>VLOOKUP(#REF!,Region!$A$1:$E$26,3,0)</f>
        <v>#REF!</v>
      </c>
      <c r="C129" s="27" t="e">
        <f>VLOOKUP(#REF!,Region!$A$1:$E$26,4,0)</f>
        <v>#REF!</v>
      </c>
      <c r="D129" s="38" t="e">
        <f>MAX(#REF!,0)</f>
        <v>#REF!</v>
      </c>
      <c r="E129" s="46"/>
      <c r="K129" s="34"/>
      <c r="L129" s="34"/>
      <c r="W129" s="35"/>
    </row>
    <row r="130" spans="1:23" x14ac:dyDescent="0.3">
      <c r="A130" s="27" t="e">
        <f>VLOOKUP(#REF!,Region!$A$1:$E$26,2,0)</f>
        <v>#REF!</v>
      </c>
      <c r="B130" s="27" t="e">
        <f>VLOOKUP(#REF!,Region!$A$1:$E$26,3,0)</f>
        <v>#REF!</v>
      </c>
      <c r="C130" s="27" t="e">
        <f>VLOOKUP(#REF!,Region!$A$1:$E$26,4,0)</f>
        <v>#REF!</v>
      </c>
      <c r="D130" s="38" t="e">
        <f>MAX(#REF!,0)</f>
        <v>#REF!</v>
      </c>
      <c r="E130" s="46"/>
      <c r="K130" s="34"/>
      <c r="L130" s="34"/>
      <c r="W130" s="35"/>
    </row>
    <row r="131" spans="1:23" x14ac:dyDescent="0.3">
      <c r="A131" s="27" t="e">
        <f>VLOOKUP(#REF!,Region!$A$1:$E$26,2,0)</f>
        <v>#REF!</v>
      </c>
      <c r="B131" s="27" t="e">
        <f>VLOOKUP(#REF!,Region!$A$1:$E$26,3,0)</f>
        <v>#REF!</v>
      </c>
      <c r="C131" s="27" t="e">
        <f>VLOOKUP(#REF!,Region!$A$1:$E$26,4,0)</f>
        <v>#REF!</v>
      </c>
      <c r="D131" s="38" t="e">
        <f>MAX(#REF!,0)</f>
        <v>#REF!</v>
      </c>
      <c r="E131" s="46"/>
      <c r="K131" s="34"/>
      <c r="L131" s="34"/>
      <c r="W131" s="35"/>
    </row>
    <row r="132" spans="1:23" x14ac:dyDescent="0.3">
      <c r="A132" s="27" t="e">
        <f>VLOOKUP(#REF!,Region!$A$1:$E$26,2,0)</f>
        <v>#REF!</v>
      </c>
      <c r="B132" s="27" t="e">
        <f>VLOOKUP(#REF!,Region!$A$1:$E$26,3,0)</f>
        <v>#REF!</v>
      </c>
      <c r="C132" s="27" t="e">
        <f>VLOOKUP(#REF!,Region!$A$1:$E$26,4,0)</f>
        <v>#REF!</v>
      </c>
      <c r="D132" s="38" t="e">
        <f>MAX(#REF!,0)</f>
        <v>#REF!</v>
      </c>
      <c r="E132" s="46"/>
      <c r="K132" s="34"/>
      <c r="L132" s="34"/>
      <c r="W132" s="35"/>
    </row>
    <row r="133" spans="1:23" x14ac:dyDescent="0.3">
      <c r="A133" s="27" t="e">
        <f>VLOOKUP(#REF!,Region!$A$1:$E$26,2,0)</f>
        <v>#REF!</v>
      </c>
      <c r="B133" s="27" t="e">
        <f>VLOOKUP(#REF!,Region!$A$1:$E$26,3,0)</f>
        <v>#REF!</v>
      </c>
      <c r="C133" s="27" t="e">
        <f>VLOOKUP(#REF!,Region!$A$1:$E$26,4,0)</f>
        <v>#REF!</v>
      </c>
      <c r="D133" s="38" t="e">
        <f>MAX(#REF!,0)</f>
        <v>#REF!</v>
      </c>
      <c r="E133" s="46"/>
      <c r="K133" s="34"/>
      <c r="L133" s="34"/>
      <c r="W133" s="35"/>
    </row>
    <row r="134" spans="1:23" x14ac:dyDescent="0.3">
      <c r="A134" s="27" t="e">
        <f>VLOOKUP(#REF!,Region!$A$1:$E$26,2,0)</f>
        <v>#REF!</v>
      </c>
      <c r="B134" s="27" t="e">
        <f>VLOOKUP(#REF!,Region!$A$1:$E$26,3,0)</f>
        <v>#REF!</v>
      </c>
      <c r="C134" s="27" t="e">
        <f>VLOOKUP(#REF!,Region!$A$1:$E$26,4,0)</f>
        <v>#REF!</v>
      </c>
      <c r="D134" s="38" t="e">
        <f>MAX(#REF!,0)</f>
        <v>#REF!</v>
      </c>
      <c r="E134" s="46"/>
      <c r="K134" s="34"/>
      <c r="L134" s="34"/>
      <c r="W134" s="35"/>
    </row>
    <row r="135" spans="1:23" x14ac:dyDescent="0.3">
      <c r="A135" s="27" t="e">
        <f>VLOOKUP(#REF!,Region!$A$1:$E$26,2,0)</f>
        <v>#REF!</v>
      </c>
      <c r="B135" s="27" t="e">
        <f>VLOOKUP(#REF!,Region!$A$1:$E$26,3,0)</f>
        <v>#REF!</v>
      </c>
      <c r="C135" s="27" t="e">
        <f>VLOOKUP(#REF!,Region!$A$1:$E$26,4,0)</f>
        <v>#REF!</v>
      </c>
      <c r="D135" s="38" t="e">
        <f>MAX(#REF!,0)</f>
        <v>#REF!</v>
      </c>
      <c r="E135" s="46"/>
      <c r="K135" s="34"/>
      <c r="L135" s="34"/>
      <c r="W135" s="35"/>
    </row>
    <row r="136" spans="1:23" x14ac:dyDescent="0.3">
      <c r="A136" s="27" t="e">
        <f>VLOOKUP(#REF!,Region!$A$1:$E$26,2,0)</f>
        <v>#REF!</v>
      </c>
      <c r="B136" s="27" t="e">
        <f>VLOOKUP(#REF!,Region!$A$1:$E$26,3,0)</f>
        <v>#REF!</v>
      </c>
      <c r="C136" s="27" t="e">
        <f>VLOOKUP(#REF!,Region!$A$1:$E$26,4,0)</f>
        <v>#REF!</v>
      </c>
      <c r="D136" s="38" t="e">
        <f>MAX(#REF!,0)</f>
        <v>#REF!</v>
      </c>
      <c r="E136" s="46"/>
      <c r="K136" s="34"/>
      <c r="L136" s="34"/>
      <c r="W136" s="35"/>
    </row>
    <row r="137" spans="1:23" x14ac:dyDescent="0.3">
      <c r="A137" s="27" t="e">
        <f>VLOOKUP(#REF!,Region!$A$1:$E$26,2,0)</f>
        <v>#REF!</v>
      </c>
      <c r="B137" s="27" t="e">
        <f>VLOOKUP(#REF!,Region!$A$1:$E$26,3,0)</f>
        <v>#REF!</v>
      </c>
      <c r="C137" s="27" t="e">
        <f>VLOOKUP(#REF!,Region!$A$1:$E$26,4,0)</f>
        <v>#REF!</v>
      </c>
      <c r="D137" s="38" t="e">
        <f>MAX(#REF!,0)</f>
        <v>#REF!</v>
      </c>
      <c r="E137" s="46"/>
      <c r="K137" s="34"/>
      <c r="L137" s="34"/>
      <c r="W137" s="35"/>
    </row>
    <row r="138" spans="1:23" x14ac:dyDescent="0.3">
      <c r="A138" s="27" t="e">
        <f>VLOOKUP(#REF!,Region!$A$1:$E$26,2,0)</f>
        <v>#REF!</v>
      </c>
      <c r="B138" s="27" t="e">
        <f>VLOOKUP(#REF!,Region!$A$1:$E$26,3,0)</f>
        <v>#REF!</v>
      </c>
      <c r="C138" s="27" t="e">
        <f>VLOOKUP(#REF!,Region!$A$1:$E$26,4,0)</f>
        <v>#REF!</v>
      </c>
      <c r="D138" s="38" t="e">
        <f>MAX(#REF!,0)</f>
        <v>#REF!</v>
      </c>
      <c r="E138" s="46"/>
      <c r="K138" s="34"/>
      <c r="L138" s="34"/>
      <c r="W138" s="35"/>
    </row>
    <row r="139" spans="1:23" x14ac:dyDescent="0.3">
      <c r="A139" s="27" t="e">
        <f>VLOOKUP(#REF!,Region!$A$1:$E$26,2,0)</f>
        <v>#REF!</v>
      </c>
      <c r="B139" s="27" t="e">
        <f>VLOOKUP(#REF!,Region!$A$1:$E$26,3,0)</f>
        <v>#REF!</v>
      </c>
      <c r="C139" s="27" t="e">
        <f>VLOOKUP(#REF!,Region!$A$1:$E$26,4,0)</f>
        <v>#REF!</v>
      </c>
      <c r="D139" s="38" t="e">
        <f>MAX(#REF!,0)</f>
        <v>#REF!</v>
      </c>
      <c r="E139" s="46"/>
      <c r="K139" s="34"/>
      <c r="L139" s="34"/>
      <c r="W139" s="35"/>
    </row>
    <row r="140" spans="1:23" x14ac:dyDescent="0.3">
      <c r="A140" s="27" t="e">
        <f>VLOOKUP(#REF!,Region!$A$1:$E$26,2,0)</f>
        <v>#REF!</v>
      </c>
      <c r="B140" s="27" t="e">
        <f>VLOOKUP(#REF!,Region!$A$1:$E$26,3,0)</f>
        <v>#REF!</v>
      </c>
      <c r="C140" s="27" t="e">
        <f>VLOOKUP(#REF!,Region!$A$1:$E$26,4,0)</f>
        <v>#REF!</v>
      </c>
      <c r="D140" s="38" t="e">
        <f>MAX(#REF!,0)</f>
        <v>#REF!</v>
      </c>
      <c r="E140" s="46"/>
      <c r="K140" s="34"/>
      <c r="L140" s="34"/>
      <c r="W140" s="35"/>
    </row>
    <row r="141" spans="1:23" x14ac:dyDescent="0.3">
      <c r="A141" s="27" t="e">
        <f>VLOOKUP(#REF!,Region!$A$1:$E$26,2,0)</f>
        <v>#REF!</v>
      </c>
      <c r="B141" s="27" t="e">
        <f>VLOOKUP(#REF!,Region!$A$1:$E$26,3,0)</f>
        <v>#REF!</v>
      </c>
      <c r="C141" s="27" t="e">
        <f>VLOOKUP(#REF!,Region!$A$1:$E$26,4,0)</f>
        <v>#REF!</v>
      </c>
      <c r="D141" s="38" t="e">
        <f>MAX(#REF!,0)</f>
        <v>#REF!</v>
      </c>
      <c r="E141" s="46"/>
      <c r="K141" s="34"/>
      <c r="L141" s="34"/>
      <c r="W141" s="35"/>
    </row>
    <row r="142" spans="1:23" x14ac:dyDescent="0.3">
      <c r="A142" s="27" t="e">
        <f>VLOOKUP(#REF!,Region!$A$1:$E$26,2,0)</f>
        <v>#REF!</v>
      </c>
      <c r="B142" s="27" t="e">
        <f>VLOOKUP(#REF!,Region!$A$1:$E$26,3,0)</f>
        <v>#REF!</v>
      </c>
      <c r="C142" s="27" t="e">
        <f>VLOOKUP(#REF!,Region!$A$1:$E$26,4,0)</f>
        <v>#REF!</v>
      </c>
      <c r="D142" s="38" t="e">
        <f>MAX(#REF!,0)</f>
        <v>#REF!</v>
      </c>
      <c r="E142" s="46"/>
      <c r="K142" s="34"/>
      <c r="L142" s="34"/>
      <c r="W142" s="35"/>
    </row>
    <row r="143" spans="1:23" x14ac:dyDescent="0.3">
      <c r="A143" s="27" t="e">
        <f>VLOOKUP(#REF!,Region!$A$1:$E$26,2,0)</f>
        <v>#REF!</v>
      </c>
      <c r="B143" s="27" t="e">
        <f>VLOOKUP(#REF!,Region!$A$1:$E$26,3,0)</f>
        <v>#REF!</v>
      </c>
      <c r="C143" s="27" t="e">
        <f>VLOOKUP(#REF!,Region!$A$1:$E$26,4,0)</f>
        <v>#REF!</v>
      </c>
      <c r="D143" s="38" t="e">
        <f>MAX(#REF!,0)</f>
        <v>#REF!</v>
      </c>
      <c r="E143" s="46"/>
      <c r="K143" s="34"/>
      <c r="L143" s="34"/>
      <c r="W143" s="35"/>
    </row>
    <row r="144" spans="1:23" x14ac:dyDescent="0.3">
      <c r="A144" s="27" t="e">
        <f>VLOOKUP(#REF!,Region!$A$1:$E$26,2,0)</f>
        <v>#REF!</v>
      </c>
      <c r="B144" s="27" t="e">
        <f>VLOOKUP(#REF!,Region!$A$1:$E$26,3,0)</f>
        <v>#REF!</v>
      </c>
      <c r="C144" s="27" t="e">
        <f>VLOOKUP(#REF!,Region!$A$1:$E$26,4,0)</f>
        <v>#REF!</v>
      </c>
      <c r="D144" s="38" t="e">
        <f>MAX(#REF!,0)</f>
        <v>#REF!</v>
      </c>
      <c r="E144" s="46"/>
      <c r="K144" s="34"/>
      <c r="L144" s="34"/>
      <c r="W144" s="35"/>
    </row>
    <row r="145" spans="1:23" x14ac:dyDescent="0.3">
      <c r="A145" s="27" t="e">
        <f>VLOOKUP(#REF!,Region!$A$1:$E$26,2,0)</f>
        <v>#REF!</v>
      </c>
      <c r="B145" s="27" t="e">
        <f>VLOOKUP(#REF!,Region!$A$1:$E$26,3,0)</f>
        <v>#REF!</v>
      </c>
      <c r="C145" s="27" t="e">
        <f>VLOOKUP(#REF!,Region!$A$1:$E$26,4,0)</f>
        <v>#REF!</v>
      </c>
      <c r="D145" s="38" t="e">
        <f>MAX(#REF!,0)</f>
        <v>#REF!</v>
      </c>
      <c r="E145" s="46"/>
      <c r="K145" s="34"/>
      <c r="L145" s="34"/>
      <c r="W145" s="35"/>
    </row>
    <row r="146" spans="1:23" x14ac:dyDescent="0.3">
      <c r="A146" s="27" t="e">
        <f>VLOOKUP(#REF!,Region!$A$1:$E$26,2,0)</f>
        <v>#REF!</v>
      </c>
      <c r="B146" s="27" t="e">
        <f>VLOOKUP(#REF!,Region!$A$1:$E$26,3,0)</f>
        <v>#REF!</v>
      </c>
      <c r="C146" s="27" t="e">
        <f>VLOOKUP(#REF!,Region!$A$1:$E$26,4,0)</f>
        <v>#REF!</v>
      </c>
      <c r="D146" s="38" t="e">
        <f>MAX(#REF!,0)</f>
        <v>#REF!</v>
      </c>
      <c r="E146" s="46"/>
      <c r="K146" s="34"/>
      <c r="L146" s="34"/>
      <c r="W146" s="35"/>
    </row>
    <row r="147" spans="1:23" x14ac:dyDescent="0.3">
      <c r="A147" s="27" t="e">
        <f>VLOOKUP(#REF!,Region!$A$1:$E$26,2,0)</f>
        <v>#REF!</v>
      </c>
      <c r="B147" s="27" t="e">
        <f>VLOOKUP(#REF!,Region!$A$1:$E$26,3,0)</f>
        <v>#REF!</v>
      </c>
      <c r="C147" s="27" t="e">
        <f>VLOOKUP(#REF!,Region!$A$1:$E$26,4,0)</f>
        <v>#REF!</v>
      </c>
      <c r="D147" s="38" t="e">
        <f>MAX(#REF!,0)</f>
        <v>#REF!</v>
      </c>
      <c r="E147" s="46"/>
      <c r="K147" s="34"/>
      <c r="L147" s="34"/>
      <c r="W147" s="35"/>
    </row>
    <row r="148" spans="1:23" x14ac:dyDescent="0.3">
      <c r="A148" s="27" t="e">
        <f>VLOOKUP(#REF!,Region!$A$1:$E$26,2,0)</f>
        <v>#REF!</v>
      </c>
      <c r="B148" s="27" t="e">
        <f>VLOOKUP(#REF!,Region!$A$1:$E$26,3,0)</f>
        <v>#REF!</v>
      </c>
      <c r="C148" s="27" t="e">
        <f>VLOOKUP(#REF!,Region!$A$1:$E$26,4,0)</f>
        <v>#REF!</v>
      </c>
      <c r="D148" s="38" t="e">
        <f>MAX(#REF!,0)</f>
        <v>#REF!</v>
      </c>
      <c r="E148" s="46"/>
      <c r="K148" s="34"/>
      <c r="L148" s="34"/>
      <c r="W148" s="35"/>
    </row>
    <row r="149" spans="1:23" x14ac:dyDescent="0.3">
      <c r="A149" s="27" t="e">
        <f>VLOOKUP(#REF!,Region!$A$1:$E$26,2,0)</f>
        <v>#REF!</v>
      </c>
      <c r="B149" s="27" t="e">
        <f>VLOOKUP(#REF!,Region!$A$1:$E$26,3,0)</f>
        <v>#REF!</v>
      </c>
      <c r="C149" s="27" t="e">
        <f>VLOOKUP(#REF!,Region!$A$1:$E$26,4,0)</f>
        <v>#REF!</v>
      </c>
      <c r="D149" s="38" t="e">
        <f>MAX(#REF!,0)</f>
        <v>#REF!</v>
      </c>
      <c r="E149" s="46"/>
      <c r="K149" s="34"/>
      <c r="L149" s="34"/>
      <c r="W149" s="35"/>
    </row>
    <row r="150" spans="1:23" x14ac:dyDescent="0.3">
      <c r="A150" s="27" t="e">
        <f>VLOOKUP(#REF!,Region!$A$1:$E$26,2,0)</f>
        <v>#REF!</v>
      </c>
      <c r="B150" s="27" t="e">
        <f>VLOOKUP(#REF!,Region!$A$1:$E$26,3,0)</f>
        <v>#REF!</v>
      </c>
      <c r="C150" s="27" t="e">
        <f>VLOOKUP(#REF!,Region!$A$1:$E$26,4,0)</f>
        <v>#REF!</v>
      </c>
      <c r="D150" s="38" t="e">
        <f>MAX(#REF!,0)</f>
        <v>#REF!</v>
      </c>
      <c r="E150" s="46"/>
      <c r="K150" s="34"/>
      <c r="L150" s="34"/>
      <c r="W150" s="35"/>
    </row>
    <row r="151" spans="1:23" x14ac:dyDescent="0.3">
      <c r="A151" s="27" t="e">
        <f>VLOOKUP(#REF!,Region!$A$1:$E$26,2,0)</f>
        <v>#REF!</v>
      </c>
      <c r="B151" s="27" t="e">
        <f>VLOOKUP(#REF!,Region!$A$1:$E$26,3,0)</f>
        <v>#REF!</v>
      </c>
      <c r="C151" s="27" t="e">
        <f>VLOOKUP(#REF!,Region!$A$1:$E$26,4,0)</f>
        <v>#REF!</v>
      </c>
      <c r="D151" s="38" t="e">
        <f>MAX(#REF!,0)</f>
        <v>#REF!</v>
      </c>
      <c r="E151" s="46"/>
      <c r="K151" s="34"/>
      <c r="L151" s="34"/>
      <c r="W151" s="35"/>
    </row>
    <row r="152" spans="1:23" x14ac:dyDescent="0.3">
      <c r="A152" s="27" t="e">
        <f>VLOOKUP(#REF!,Region!$A$1:$E$26,2,0)</f>
        <v>#REF!</v>
      </c>
      <c r="B152" s="27" t="e">
        <f>VLOOKUP(#REF!,Region!$A$1:$E$26,3,0)</f>
        <v>#REF!</v>
      </c>
      <c r="C152" s="27" t="e">
        <f>VLOOKUP(#REF!,Region!$A$1:$E$26,4,0)</f>
        <v>#REF!</v>
      </c>
      <c r="D152" s="38" t="e">
        <f>MAX(#REF!,0)</f>
        <v>#REF!</v>
      </c>
      <c r="E152" s="46"/>
      <c r="K152" s="34"/>
      <c r="L152" s="34"/>
      <c r="W152" s="35"/>
    </row>
    <row r="153" spans="1:23" x14ac:dyDescent="0.3">
      <c r="A153" s="27" t="e">
        <f>VLOOKUP(#REF!,Region!$A$1:$E$26,2,0)</f>
        <v>#REF!</v>
      </c>
      <c r="B153" s="27" t="e">
        <f>VLOOKUP(#REF!,Region!$A$1:$E$26,3,0)</f>
        <v>#REF!</v>
      </c>
      <c r="C153" s="27" t="e">
        <f>VLOOKUP(#REF!,Region!$A$1:$E$26,4,0)</f>
        <v>#REF!</v>
      </c>
      <c r="D153" s="38" t="e">
        <f>MAX(#REF!,0)</f>
        <v>#REF!</v>
      </c>
      <c r="E153" s="46"/>
      <c r="K153" s="34"/>
      <c r="L153" s="34"/>
      <c r="W153" s="35"/>
    </row>
    <row r="154" spans="1:23" x14ac:dyDescent="0.3">
      <c r="A154" s="27" t="e">
        <f>VLOOKUP(#REF!,Region!$A$1:$E$26,2,0)</f>
        <v>#REF!</v>
      </c>
      <c r="B154" s="27" t="e">
        <f>VLOOKUP(#REF!,Region!$A$1:$E$26,3,0)</f>
        <v>#REF!</v>
      </c>
      <c r="C154" s="27" t="e">
        <f>VLOOKUP(#REF!,Region!$A$1:$E$26,4,0)</f>
        <v>#REF!</v>
      </c>
      <c r="D154" s="38" t="e">
        <f>MAX(#REF!,0)</f>
        <v>#REF!</v>
      </c>
      <c r="E154" s="46"/>
      <c r="K154" s="34"/>
      <c r="L154" s="34"/>
      <c r="W154" s="35"/>
    </row>
    <row r="155" spans="1:23" x14ac:dyDescent="0.3">
      <c r="A155" s="27" t="e">
        <f>VLOOKUP(#REF!,Region!$A$1:$E$26,2,0)</f>
        <v>#REF!</v>
      </c>
      <c r="B155" s="27" t="e">
        <f>VLOOKUP(#REF!,Region!$A$1:$E$26,3,0)</f>
        <v>#REF!</v>
      </c>
      <c r="C155" s="27" t="e">
        <f>VLOOKUP(#REF!,Region!$A$1:$E$26,4,0)</f>
        <v>#REF!</v>
      </c>
      <c r="D155" s="38" t="e">
        <f>MAX(#REF!,0)</f>
        <v>#REF!</v>
      </c>
      <c r="E155" s="46"/>
      <c r="K155" s="34"/>
      <c r="L155" s="34"/>
      <c r="W155" s="35"/>
    </row>
    <row r="156" spans="1:23" x14ac:dyDescent="0.3">
      <c r="A156" s="27" t="e">
        <f>VLOOKUP(#REF!,Region!$A$1:$E$26,2,0)</f>
        <v>#REF!</v>
      </c>
      <c r="B156" s="27" t="e">
        <f>VLOOKUP(#REF!,Region!$A$1:$E$26,3,0)</f>
        <v>#REF!</v>
      </c>
      <c r="C156" s="27" t="e">
        <f>VLOOKUP(#REF!,Region!$A$1:$E$26,4,0)</f>
        <v>#REF!</v>
      </c>
      <c r="D156" s="38" t="e">
        <f>MAX(#REF!,0)</f>
        <v>#REF!</v>
      </c>
      <c r="E156" s="46"/>
      <c r="K156" s="34"/>
      <c r="L156" s="34"/>
      <c r="W156" s="35"/>
    </row>
    <row r="157" spans="1:23" x14ac:dyDescent="0.3">
      <c r="A157" s="27" t="e">
        <f>VLOOKUP(#REF!,Region!$A$1:$E$26,2,0)</f>
        <v>#REF!</v>
      </c>
      <c r="B157" s="27" t="e">
        <f>VLOOKUP(#REF!,Region!$A$1:$E$26,3,0)</f>
        <v>#REF!</v>
      </c>
      <c r="C157" s="27" t="e">
        <f>VLOOKUP(#REF!,Region!$A$1:$E$26,4,0)</f>
        <v>#REF!</v>
      </c>
      <c r="D157" s="38" t="e">
        <f>MAX(#REF!,0)</f>
        <v>#REF!</v>
      </c>
      <c r="E157" s="46"/>
      <c r="K157" s="34"/>
      <c r="L157" s="34"/>
      <c r="W157" s="35"/>
    </row>
    <row r="158" spans="1:23" x14ac:dyDescent="0.3">
      <c r="A158" s="27" t="e">
        <f>VLOOKUP(#REF!,Region!$A$1:$E$26,2,0)</f>
        <v>#REF!</v>
      </c>
      <c r="B158" s="27" t="e">
        <f>VLOOKUP(#REF!,Region!$A$1:$E$26,3,0)</f>
        <v>#REF!</v>
      </c>
      <c r="C158" s="27" t="e">
        <f>VLOOKUP(#REF!,Region!$A$1:$E$26,4,0)</f>
        <v>#REF!</v>
      </c>
      <c r="D158" s="38" t="e">
        <f>MAX(#REF!,0)</f>
        <v>#REF!</v>
      </c>
      <c r="E158" s="46"/>
      <c r="K158" s="34"/>
      <c r="L158" s="34"/>
      <c r="W158" s="35"/>
    </row>
    <row r="159" spans="1:23" x14ac:dyDescent="0.3">
      <c r="A159" s="27" t="e">
        <f>VLOOKUP(#REF!,Region!$A$1:$E$26,2,0)</f>
        <v>#REF!</v>
      </c>
      <c r="B159" s="27" t="e">
        <f>VLOOKUP(#REF!,Region!$A$1:$E$26,3,0)</f>
        <v>#REF!</v>
      </c>
      <c r="C159" s="27" t="e">
        <f>VLOOKUP(#REF!,Region!$A$1:$E$26,4,0)</f>
        <v>#REF!</v>
      </c>
      <c r="D159" s="38" t="e">
        <f>MAX(#REF!,0)</f>
        <v>#REF!</v>
      </c>
      <c r="E159" s="46"/>
      <c r="K159" s="34"/>
      <c r="L159" s="34"/>
      <c r="W159" s="35"/>
    </row>
    <row r="160" spans="1:23" x14ac:dyDescent="0.3">
      <c r="A160" s="27" t="e">
        <f>VLOOKUP(#REF!,Region!$A$1:$E$26,2,0)</f>
        <v>#REF!</v>
      </c>
      <c r="B160" s="27" t="e">
        <f>VLOOKUP(#REF!,Region!$A$1:$E$26,3,0)</f>
        <v>#REF!</v>
      </c>
      <c r="C160" s="27" t="e">
        <f>VLOOKUP(#REF!,Region!$A$1:$E$26,4,0)</f>
        <v>#REF!</v>
      </c>
      <c r="D160" s="38" t="e">
        <f>MAX(#REF!,0)</f>
        <v>#REF!</v>
      </c>
      <c r="E160" s="46"/>
      <c r="K160" s="34"/>
      <c r="L160" s="34"/>
      <c r="W160" s="35"/>
    </row>
    <row r="161" spans="1:23" x14ac:dyDescent="0.3">
      <c r="A161" s="27" t="e">
        <f>VLOOKUP(#REF!,Region!$A$1:$E$26,2,0)</f>
        <v>#REF!</v>
      </c>
      <c r="B161" s="27" t="e">
        <f>VLOOKUP(#REF!,Region!$A$1:$E$26,3,0)</f>
        <v>#REF!</v>
      </c>
      <c r="C161" s="27" t="e">
        <f>VLOOKUP(#REF!,Region!$A$1:$E$26,4,0)</f>
        <v>#REF!</v>
      </c>
      <c r="D161" s="38" t="e">
        <f>MAX(#REF!,0)</f>
        <v>#REF!</v>
      </c>
      <c r="E161" s="46"/>
      <c r="K161" s="34"/>
      <c r="L161" s="34"/>
      <c r="W161" s="35"/>
    </row>
    <row r="162" spans="1:23" x14ac:dyDescent="0.3">
      <c r="A162" s="27" t="e">
        <f>VLOOKUP(#REF!,Region!$A$1:$E$26,2,0)</f>
        <v>#REF!</v>
      </c>
      <c r="B162" s="27" t="e">
        <f>VLOOKUP(#REF!,Region!$A$1:$E$26,3,0)</f>
        <v>#REF!</v>
      </c>
      <c r="C162" s="27" t="e">
        <f>VLOOKUP(#REF!,Region!$A$1:$E$26,4,0)</f>
        <v>#REF!</v>
      </c>
      <c r="D162" s="38" t="e">
        <f>MAX(#REF!,0)</f>
        <v>#REF!</v>
      </c>
      <c r="E162" s="46"/>
      <c r="K162" s="34"/>
      <c r="L162" s="34"/>
      <c r="W162" s="35"/>
    </row>
    <row r="163" spans="1:23" x14ac:dyDescent="0.3">
      <c r="A163" s="27" t="e">
        <f>VLOOKUP(#REF!,Region!$A$1:$E$26,2,0)</f>
        <v>#REF!</v>
      </c>
      <c r="B163" s="27" t="e">
        <f>VLOOKUP(#REF!,Region!$A$1:$E$26,3,0)</f>
        <v>#REF!</v>
      </c>
      <c r="C163" s="27" t="e">
        <f>VLOOKUP(#REF!,Region!$A$1:$E$26,4,0)</f>
        <v>#REF!</v>
      </c>
      <c r="D163" s="38" t="e">
        <f>MAX(#REF!,0)</f>
        <v>#REF!</v>
      </c>
      <c r="E163" s="46"/>
      <c r="K163" s="34"/>
      <c r="L163" s="34"/>
      <c r="W163" s="35"/>
    </row>
    <row r="164" spans="1:23" x14ac:dyDescent="0.3">
      <c r="A164" s="27" t="e">
        <f>VLOOKUP(#REF!,Region!$A$1:$E$26,2,0)</f>
        <v>#REF!</v>
      </c>
      <c r="B164" s="27" t="e">
        <f>VLOOKUP(#REF!,Region!$A$1:$E$26,3,0)</f>
        <v>#REF!</v>
      </c>
      <c r="C164" s="27" t="e">
        <f>VLOOKUP(#REF!,Region!$A$1:$E$26,4,0)</f>
        <v>#REF!</v>
      </c>
      <c r="D164" s="38" t="e">
        <f>MAX(#REF!,0)</f>
        <v>#REF!</v>
      </c>
      <c r="E164" s="46"/>
      <c r="K164" s="34"/>
      <c r="L164" s="34"/>
      <c r="W164" s="35"/>
    </row>
    <row r="165" spans="1:23" x14ac:dyDescent="0.3">
      <c r="A165" s="27" t="e">
        <f>VLOOKUP(#REF!,Region!$A$1:$E$26,2,0)</f>
        <v>#REF!</v>
      </c>
      <c r="B165" s="27" t="e">
        <f>VLOOKUP(#REF!,Region!$A$1:$E$26,3,0)</f>
        <v>#REF!</v>
      </c>
      <c r="C165" s="27" t="e">
        <f>VLOOKUP(#REF!,Region!$A$1:$E$26,4,0)</f>
        <v>#REF!</v>
      </c>
      <c r="D165" s="38" t="e">
        <f>MAX(#REF!,0)</f>
        <v>#REF!</v>
      </c>
      <c r="E165" s="46"/>
      <c r="K165" s="34"/>
      <c r="L165" s="34"/>
      <c r="W165" s="35"/>
    </row>
    <row r="166" spans="1:23" x14ac:dyDescent="0.3">
      <c r="A166" s="27" t="e">
        <f>VLOOKUP(#REF!,Region!$A$1:$E$26,2,0)</f>
        <v>#REF!</v>
      </c>
      <c r="B166" s="27" t="e">
        <f>VLOOKUP(#REF!,Region!$A$1:$E$26,3,0)</f>
        <v>#REF!</v>
      </c>
      <c r="C166" s="27" t="e">
        <f>VLOOKUP(#REF!,Region!$A$1:$E$26,4,0)</f>
        <v>#REF!</v>
      </c>
      <c r="D166" s="38" t="e">
        <f>MAX(#REF!,0)</f>
        <v>#REF!</v>
      </c>
      <c r="E166" s="46"/>
      <c r="K166" s="34"/>
      <c r="L166" s="34"/>
      <c r="W166" s="35"/>
    </row>
    <row r="167" spans="1:23" x14ac:dyDescent="0.3">
      <c r="A167" s="27" t="e">
        <f>VLOOKUP(#REF!,Region!$A$1:$E$26,2,0)</f>
        <v>#REF!</v>
      </c>
      <c r="B167" s="27" t="e">
        <f>VLOOKUP(#REF!,Region!$A$1:$E$26,3,0)</f>
        <v>#REF!</v>
      </c>
      <c r="C167" s="27" t="e">
        <f>VLOOKUP(#REF!,Region!$A$1:$E$26,4,0)</f>
        <v>#REF!</v>
      </c>
      <c r="D167" s="38" t="e">
        <f>MAX(#REF!,0)</f>
        <v>#REF!</v>
      </c>
      <c r="E167" s="46"/>
      <c r="K167" s="34"/>
      <c r="L167" s="34"/>
      <c r="W167" s="35"/>
    </row>
    <row r="168" spans="1:23" x14ac:dyDescent="0.3">
      <c r="A168" s="27" t="e">
        <f>VLOOKUP(#REF!,Region!$A$1:$E$26,2,0)</f>
        <v>#REF!</v>
      </c>
      <c r="B168" s="27" t="e">
        <f>VLOOKUP(#REF!,Region!$A$1:$E$26,3,0)</f>
        <v>#REF!</v>
      </c>
      <c r="C168" s="27" t="e">
        <f>VLOOKUP(#REF!,Region!$A$1:$E$26,4,0)</f>
        <v>#REF!</v>
      </c>
      <c r="D168" s="38" t="e">
        <f>MAX(#REF!,0)</f>
        <v>#REF!</v>
      </c>
      <c r="E168" s="46"/>
      <c r="K168" s="34"/>
      <c r="L168" s="34"/>
      <c r="W168" s="35"/>
    </row>
    <row r="169" spans="1:23" x14ac:dyDescent="0.3">
      <c r="A169" s="27" t="e">
        <f>VLOOKUP(#REF!,Region!$A$1:$E$26,2,0)</f>
        <v>#REF!</v>
      </c>
      <c r="B169" s="27" t="e">
        <f>VLOOKUP(#REF!,Region!$A$1:$E$26,3,0)</f>
        <v>#REF!</v>
      </c>
      <c r="C169" s="27" t="e">
        <f>VLOOKUP(#REF!,Region!$A$1:$E$26,4,0)</f>
        <v>#REF!</v>
      </c>
      <c r="D169" s="38" t="e">
        <f>MAX(#REF!,0)</f>
        <v>#REF!</v>
      </c>
      <c r="E169" s="46"/>
      <c r="K169" s="34"/>
      <c r="L169" s="34"/>
      <c r="W169" s="35"/>
    </row>
    <row r="170" spans="1:23" x14ac:dyDescent="0.3">
      <c r="A170" s="27" t="e">
        <f>VLOOKUP(#REF!,Region!$A$1:$E$26,2,0)</f>
        <v>#REF!</v>
      </c>
      <c r="B170" s="27" t="e">
        <f>VLOOKUP(#REF!,Region!$A$1:$E$26,3,0)</f>
        <v>#REF!</v>
      </c>
      <c r="C170" s="27" t="e">
        <f>VLOOKUP(#REF!,Region!$A$1:$E$26,4,0)</f>
        <v>#REF!</v>
      </c>
      <c r="D170" s="38" t="e">
        <f>MAX(#REF!,0)</f>
        <v>#REF!</v>
      </c>
      <c r="E170" s="46"/>
      <c r="K170" s="34"/>
      <c r="L170" s="34"/>
      <c r="W170" s="35"/>
    </row>
    <row r="171" spans="1:23" x14ac:dyDescent="0.3">
      <c r="A171" s="27" t="e">
        <f>VLOOKUP(#REF!,Region!$A$1:$E$26,2,0)</f>
        <v>#REF!</v>
      </c>
      <c r="B171" s="27" t="e">
        <f>VLOOKUP(#REF!,Region!$A$1:$E$26,3,0)</f>
        <v>#REF!</v>
      </c>
      <c r="C171" s="27" t="e">
        <f>VLOOKUP(#REF!,Region!$A$1:$E$26,4,0)</f>
        <v>#REF!</v>
      </c>
      <c r="D171" s="38" t="e">
        <f>MAX(#REF!,0)</f>
        <v>#REF!</v>
      </c>
      <c r="E171" s="46"/>
      <c r="K171" s="34"/>
      <c r="L171" s="34"/>
      <c r="W171" s="35"/>
    </row>
    <row r="172" spans="1:23" x14ac:dyDescent="0.3">
      <c r="A172" s="27" t="e">
        <f>VLOOKUP(#REF!,Region!$A$1:$E$26,2,0)</f>
        <v>#REF!</v>
      </c>
      <c r="B172" s="27" t="e">
        <f>VLOOKUP(#REF!,Region!$A$1:$E$26,3,0)</f>
        <v>#REF!</v>
      </c>
      <c r="C172" s="27" t="e">
        <f>VLOOKUP(#REF!,Region!$A$1:$E$26,4,0)</f>
        <v>#REF!</v>
      </c>
      <c r="D172" s="38" t="e">
        <f>MAX(#REF!,0)</f>
        <v>#REF!</v>
      </c>
      <c r="E172" s="46"/>
      <c r="K172" s="34"/>
      <c r="L172" s="34"/>
      <c r="W172" s="35"/>
    </row>
    <row r="173" spans="1:23" x14ac:dyDescent="0.3">
      <c r="A173" s="27" t="e">
        <f>VLOOKUP(#REF!,Region!$A$1:$E$26,2,0)</f>
        <v>#REF!</v>
      </c>
      <c r="B173" s="27" t="e">
        <f>VLOOKUP(#REF!,Region!$A$1:$E$26,3,0)</f>
        <v>#REF!</v>
      </c>
      <c r="C173" s="27" t="e">
        <f>VLOOKUP(#REF!,Region!$A$1:$E$26,4,0)</f>
        <v>#REF!</v>
      </c>
      <c r="D173" s="38" t="e">
        <f>MAX(#REF!,0)</f>
        <v>#REF!</v>
      </c>
      <c r="E173" s="46"/>
      <c r="K173" s="34"/>
      <c r="L173" s="34"/>
      <c r="W173" s="35"/>
    </row>
    <row r="174" spans="1:23" x14ac:dyDescent="0.3">
      <c r="A174" s="27" t="e">
        <f>VLOOKUP(#REF!,Region!$A$1:$E$26,2,0)</f>
        <v>#REF!</v>
      </c>
      <c r="B174" s="27" t="e">
        <f>VLOOKUP(#REF!,Region!$A$1:$E$26,3,0)</f>
        <v>#REF!</v>
      </c>
      <c r="C174" s="27" t="e">
        <f>VLOOKUP(#REF!,Region!$A$1:$E$26,4,0)</f>
        <v>#REF!</v>
      </c>
      <c r="D174" s="38" t="e">
        <f>MAX(#REF!,0)</f>
        <v>#REF!</v>
      </c>
      <c r="E174" s="46"/>
      <c r="K174" s="34"/>
      <c r="L174" s="34"/>
      <c r="W174" s="35"/>
    </row>
    <row r="175" spans="1:23" x14ac:dyDescent="0.3">
      <c r="A175" s="27" t="e">
        <f>VLOOKUP(#REF!,Region!$A$1:$E$26,2,0)</f>
        <v>#REF!</v>
      </c>
      <c r="B175" s="27" t="e">
        <f>VLOOKUP(#REF!,Region!$A$1:$E$26,3,0)</f>
        <v>#REF!</v>
      </c>
      <c r="C175" s="27" t="e">
        <f>VLOOKUP(#REF!,Region!$A$1:$E$26,4,0)</f>
        <v>#REF!</v>
      </c>
      <c r="D175" s="38" t="e">
        <f>MAX(#REF!,0)</f>
        <v>#REF!</v>
      </c>
      <c r="E175" s="46"/>
      <c r="K175" s="34"/>
      <c r="L175" s="34"/>
      <c r="W175" s="35"/>
    </row>
    <row r="176" spans="1:23" x14ac:dyDescent="0.3">
      <c r="A176" s="27" t="e">
        <f>VLOOKUP(#REF!,Region!$A$1:$E$26,2,0)</f>
        <v>#REF!</v>
      </c>
      <c r="B176" s="27" t="e">
        <f>VLOOKUP(#REF!,Region!$A$1:$E$26,3,0)</f>
        <v>#REF!</v>
      </c>
      <c r="C176" s="27" t="e">
        <f>VLOOKUP(#REF!,Region!$A$1:$E$26,4,0)</f>
        <v>#REF!</v>
      </c>
      <c r="D176" s="38" t="e">
        <f>MAX(#REF!,0)</f>
        <v>#REF!</v>
      </c>
      <c r="E176" s="46"/>
      <c r="K176" s="34"/>
      <c r="L176" s="34"/>
      <c r="W176" s="35"/>
    </row>
    <row r="177" spans="1:23" x14ac:dyDescent="0.3">
      <c r="A177" s="27" t="e">
        <f>VLOOKUP(#REF!,Region!$A$1:$E$26,2,0)</f>
        <v>#REF!</v>
      </c>
      <c r="B177" s="27" t="e">
        <f>VLOOKUP(#REF!,Region!$A$1:$E$26,3,0)</f>
        <v>#REF!</v>
      </c>
      <c r="C177" s="27" t="e">
        <f>VLOOKUP(#REF!,Region!$A$1:$E$26,4,0)</f>
        <v>#REF!</v>
      </c>
      <c r="D177" s="38" t="e">
        <f>MAX(#REF!,0)</f>
        <v>#REF!</v>
      </c>
      <c r="E177" s="46"/>
      <c r="K177" s="34"/>
      <c r="L177" s="34"/>
      <c r="W177" s="35"/>
    </row>
    <row r="178" spans="1:23" x14ac:dyDescent="0.3">
      <c r="A178" s="27" t="e">
        <f>VLOOKUP(#REF!,Region!$A$1:$E$26,2,0)</f>
        <v>#REF!</v>
      </c>
      <c r="B178" s="27" t="e">
        <f>VLOOKUP(#REF!,Region!$A$1:$E$26,3,0)</f>
        <v>#REF!</v>
      </c>
      <c r="C178" s="27" t="e">
        <f>VLOOKUP(#REF!,Region!$A$1:$E$26,4,0)</f>
        <v>#REF!</v>
      </c>
      <c r="D178" s="38" t="e">
        <f>MAX(#REF!,0)</f>
        <v>#REF!</v>
      </c>
      <c r="E178" s="46"/>
      <c r="K178" s="34"/>
      <c r="L178" s="34"/>
      <c r="W178" s="35"/>
    </row>
    <row r="179" spans="1:23" x14ac:dyDescent="0.3">
      <c r="A179" s="27" t="e">
        <f>VLOOKUP(#REF!,Region!$A$1:$E$26,2,0)</f>
        <v>#REF!</v>
      </c>
      <c r="B179" s="27" t="e">
        <f>VLOOKUP(#REF!,Region!$A$1:$E$26,3,0)</f>
        <v>#REF!</v>
      </c>
      <c r="C179" s="27" t="e">
        <f>VLOOKUP(#REF!,Region!$A$1:$E$26,4,0)</f>
        <v>#REF!</v>
      </c>
      <c r="D179" s="38" t="e">
        <f>MAX(#REF!,0)</f>
        <v>#REF!</v>
      </c>
      <c r="E179" s="46"/>
      <c r="K179" s="34"/>
      <c r="L179" s="34"/>
      <c r="W179" s="35"/>
    </row>
    <row r="180" spans="1:23" x14ac:dyDescent="0.3">
      <c r="A180" s="27" t="e">
        <f>VLOOKUP(#REF!,Region!$A$1:$E$26,2,0)</f>
        <v>#REF!</v>
      </c>
      <c r="B180" s="27" t="e">
        <f>VLOOKUP(#REF!,Region!$A$1:$E$26,3,0)</f>
        <v>#REF!</v>
      </c>
      <c r="C180" s="27" t="e">
        <f>VLOOKUP(#REF!,Region!$A$1:$E$26,4,0)</f>
        <v>#REF!</v>
      </c>
      <c r="D180" s="38" t="e">
        <f>MAX(#REF!,0)</f>
        <v>#REF!</v>
      </c>
      <c r="E180" s="46"/>
      <c r="K180" s="34"/>
      <c r="L180" s="34"/>
      <c r="W180" s="35"/>
    </row>
    <row r="181" spans="1:23" x14ac:dyDescent="0.3">
      <c r="A181" s="27" t="e">
        <f>VLOOKUP(#REF!,Region!$A$1:$E$26,2,0)</f>
        <v>#REF!</v>
      </c>
      <c r="B181" s="27" t="e">
        <f>VLOOKUP(#REF!,Region!$A$1:$E$26,3,0)</f>
        <v>#REF!</v>
      </c>
      <c r="C181" s="27" t="e">
        <f>VLOOKUP(#REF!,Region!$A$1:$E$26,4,0)</f>
        <v>#REF!</v>
      </c>
      <c r="D181" s="38" t="e">
        <f>MAX(#REF!,0)</f>
        <v>#REF!</v>
      </c>
      <c r="E181" s="46"/>
      <c r="K181" s="34"/>
      <c r="L181" s="34"/>
      <c r="W181" s="35"/>
    </row>
    <row r="182" spans="1:23" x14ac:dyDescent="0.3">
      <c r="A182" s="27" t="e">
        <f>VLOOKUP(#REF!,Region!$A$1:$E$26,2,0)</f>
        <v>#REF!</v>
      </c>
      <c r="B182" s="27" t="e">
        <f>VLOOKUP(#REF!,Region!$A$1:$E$26,3,0)</f>
        <v>#REF!</v>
      </c>
      <c r="C182" s="27" t="e">
        <f>VLOOKUP(#REF!,Region!$A$1:$E$26,4,0)</f>
        <v>#REF!</v>
      </c>
      <c r="D182" s="38" t="e">
        <f>MAX(#REF!,0)</f>
        <v>#REF!</v>
      </c>
      <c r="E182" s="46"/>
      <c r="K182" s="34"/>
      <c r="L182" s="34"/>
      <c r="W182" s="35"/>
    </row>
    <row r="183" spans="1:23" x14ac:dyDescent="0.3">
      <c r="A183" s="27" t="e">
        <f>VLOOKUP(#REF!,Region!$A$1:$E$26,2,0)</f>
        <v>#REF!</v>
      </c>
      <c r="B183" s="27" t="e">
        <f>VLOOKUP(#REF!,Region!$A$1:$E$26,3,0)</f>
        <v>#REF!</v>
      </c>
      <c r="C183" s="27" t="e">
        <f>VLOOKUP(#REF!,Region!$A$1:$E$26,4,0)</f>
        <v>#REF!</v>
      </c>
      <c r="D183" s="38" t="e">
        <f>MAX(#REF!,0)</f>
        <v>#REF!</v>
      </c>
      <c r="E183" s="46"/>
      <c r="K183" s="34"/>
      <c r="L183" s="34"/>
      <c r="W183" s="35"/>
    </row>
    <row r="184" spans="1:23" x14ac:dyDescent="0.3">
      <c r="A184" s="27" t="e">
        <f>VLOOKUP(#REF!,Region!$A$1:$E$26,2,0)</f>
        <v>#REF!</v>
      </c>
      <c r="B184" s="27" t="e">
        <f>VLOOKUP(#REF!,Region!$A$1:$E$26,3,0)</f>
        <v>#REF!</v>
      </c>
      <c r="C184" s="27" t="e">
        <f>VLOOKUP(#REF!,Region!$A$1:$E$26,4,0)</f>
        <v>#REF!</v>
      </c>
      <c r="D184" s="38" t="e">
        <f>MAX(#REF!,0)</f>
        <v>#REF!</v>
      </c>
      <c r="E184" s="46"/>
      <c r="K184" s="34"/>
      <c r="L184" s="34"/>
      <c r="W184" s="35"/>
    </row>
    <row r="185" spans="1:23" x14ac:dyDescent="0.3">
      <c r="A185" s="27" t="e">
        <f>VLOOKUP(#REF!,Region!$A$1:$E$26,2,0)</f>
        <v>#REF!</v>
      </c>
      <c r="B185" s="27" t="e">
        <f>VLOOKUP(#REF!,Region!$A$1:$E$26,3,0)</f>
        <v>#REF!</v>
      </c>
      <c r="C185" s="27" t="e">
        <f>VLOOKUP(#REF!,Region!$A$1:$E$26,4,0)</f>
        <v>#REF!</v>
      </c>
      <c r="D185" s="38" t="e">
        <f>MAX(#REF!,0)</f>
        <v>#REF!</v>
      </c>
      <c r="E185" s="46"/>
      <c r="K185" s="34"/>
      <c r="L185" s="34"/>
      <c r="W185" s="35"/>
    </row>
    <row r="186" spans="1:23" x14ac:dyDescent="0.3">
      <c r="A186" s="27" t="e">
        <f>VLOOKUP(#REF!,Region!$A$1:$E$26,2,0)</f>
        <v>#REF!</v>
      </c>
      <c r="B186" s="27" t="e">
        <f>VLOOKUP(#REF!,Region!$A$1:$E$26,3,0)</f>
        <v>#REF!</v>
      </c>
      <c r="C186" s="27" t="e">
        <f>VLOOKUP(#REF!,Region!$A$1:$E$26,4,0)</f>
        <v>#REF!</v>
      </c>
      <c r="D186" s="38" t="e">
        <f>MAX(#REF!,0)</f>
        <v>#REF!</v>
      </c>
      <c r="E186" s="46"/>
      <c r="K186" s="34"/>
      <c r="L186" s="34"/>
      <c r="W186" s="35"/>
    </row>
    <row r="187" spans="1:23" x14ac:dyDescent="0.3">
      <c r="A187" s="27" t="e">
        <f>VLOOKUP(#REF!,Region!$A$1:$E$26,2,0)</f>
        <v>#REF!</v>
      </c>
      <c r="B187" s="27" t="e">
        <f>VLOOKUP(#REF!,Region!$A$1:$E$26,3,0)</f>
        <v>#REF!</v>
      </c>
      <c r="C187" s="27" t="e">
        <f>VLOOKUP(#REF!,Region!$A$1:$E$26,4,0)</f>
        <v>#REF!</v>
      </c>
      <c r="D187" s="38" t="e">
        <f>MAX(#REF!,0)</f>
        <v>#REF!</v>
      </c>
      <c r="E187" s="46"/>
      <c r="K187" s="34"/>
      <c r="L187" s="34"/>
      <c r="W187" s="35"/>
    </row>
    <row r="188" spans="1:23" x14ac:dyDescent="0.3">
      <c r="A188" s="27" t="e">
        <f>VLOOKUP(#REF!,Region!$A$1:$E$26,2,0)</f>
        <v>#REF!</v>
      </c>
      <c r="B188" s="27" t="e">
        <f>VLOOKUP(#REF!,Region!$A$1:$E$26,3,0)</f>
        <v>#REF!</v>
      </c>
      <c r="C188" s="27" t="e">
        <f>VLOOKUP(#REF!,Region!$A$1:$E$26,4,0)</f>
        <v>#REF!</v>
      </c>
      <c r="D188" s="38" t="e">
        <f>MAX(#REF!,0)</f>
        <v>#REF!</v>
      </c>
      <c r="E188" s="46"/>
      <c r="K188" s="34"/>
      <c r="L188" s="34"/>
      <c r="W188" s="35"/>
    </row>
    <row r="189" spans="1:23" x14ac:dyDescent="0.3">
      <c r="A189" s="27" t="e">
        <f>VLOOKUP(#REF!,Region!$A$1:$E$26,2,0)</f>
        <v>#REF!</v>
      </c>
      <c r="B189" s="27" t="e">
        <f>VLOOKUP(#REF!,Region!$A$1:$E$26,3,0)</f>
        <v>#REF!</v>
      </c>
      <c r="C189" s="27" t="e">
        <f>VLOOKUP(#REF!,Region!$A$1:$E$26,4,0)</f>
        <v>#REF!</v>
      </c>
      <c r="D189" s="38" t="e">
        <f>MAX(#REF!,0)</f>
        <v>#REF!</v>
      </c>
      <c r="E189" s="46"/>
      <c r="K189" s="34"/>
      <c r="L189" s="34"/>
      <c r="W189" s="35"/>
    </row>
    <row r="190" spans="1:23" x14ac:dyDescent="0.3">
      <c r="A190" s="27" t="e">
        <f>VLOOKUP(#REF!,Region!$A$1:$E$26,2,0)</f>
        <v>#REF!</v>
      </c>
      <c r="B190" s="27" t="e">
        <f>VLOOKUP(#REF!,Region!$A$1:$E$26,3,0)</f>
        <v>#REF!</v>
      </c>
      <c r="C190" s="27" t="e">
        <f>VLOOKUP(#REF!,Region!$A$1:$E$26,4,0)</f>
        <v>#REF!</v>
      </c>
      <c r="D190" s="38" t="e">
        <f>MAX(#REF!,0)</f>
        <v>#REF!</v>
      </c>
      <c r="E190" s="46"/>
      <c r="K190" s="34"/>
      <c r="L190" s="34"/>
      <c r="W190" s="35"/>
    </row>
    <row r="191" spans="1:23" x14ac:dyDescent="0.3">
      <c r="A191" s="27" t="e">
        <f>VLOOKUP(#REF!,Region!$A$1:$E$26,2,0)</f>
        <v>#REF!</v>
      </c>
      <c r="B191" s="27" t="e">
        <f>VLOOKUP(#REF!,Region!$A$1:$E$26,3,0)</f>
        <v>#REF!</v>
      </c>
      <c r="C191" s="27" t="e">
        <f>VLOOKUP(#REF!,Region!$A$1:$E$26,4,0)</f>
        <v>#REF!</v>
      </c>
      <c r="D191" s="38" t="e">
        <f>MAX(#REF!,0)</f>
        <v>#REF!</v>
      </c>
      <c r="E191" s="46"/>
      <c r="K191" s="34"/>
      <c r="L191" s="34"/>
      <c r="W191" s="35"/>
    </row>
    <row r="192" spans="1:23" x14ac:dyDescent="0.3">
      <c r="A192" s="27" t="e">
        <f>VLOOKUP(#REF!,Region!$A$1:$E$26,2,0)</f>
        <v>#REF!</v>
      </c>
      <c r="B192" s="27" t="e">
        <f>VLOOKUP(#REF!,Region!$A$1:$E$26,3,0)</f>
        <v>#REF!</v>
      </c>
      <c r="C192" s="27" t="e">
        <f>VLOOKUP(#REF!,Region!$A$1:$E$26,4,0)</f>
        <v>#REF!</v>
      </c>
      <c r="D192" s="38" t="e">
        <f>MAX(#REF!,0)</f>
        <v>#REF!</v>
      </c>
      <c r="E192" s="46"/>
      <c r="K192" s="34"/>
      <c r="L192" s="34"/>
      <c r="W192" s="35"/>
    </row>
    <row r="193" spans="1:23" x14ac:dyDescent="0.3">
      <c r="A193" s="27" t="e">
        <f>VLOOKUP(#REF!,Region!$A$1:$E$26,2,0)</f>
        <v>#REF!</v>
      </c>
      <c r="B193" s="27" t="e">
        <f>VLOOKUP(#REF!,Region!$A$1:$E$26,3,0)</f>
        <v>#REF!</v>
      </c>
      <c r="C193" s="27" t="e">
        <f>VLOOKUP(#REF!,Region!$A$1:$E$26,4,0)</f>
        <v>#REF!</v>
      </c>
      <c r="D193" s="38" t="e">
        <f>MAX(#REF!,0)</f>
        <v>#REF!</v>
      </c>
      <c r="E193" s="46"/>
      <c r="K193" s="34"/>
      <c r="L193" s="34"/>
      <c r="W193" s="35"/>
    </row>
    <row r="194" spans="1:23" x14ac:dyDescent="0.3">
      <c r="A194" s="27" t="e">
        <f>VLOOKUP(#REF!,Region!$A$1:$E$26,2,0)</f>
        <v>#REF!</v>
      </c>
      <c r="B194" s="27" t="e">
        <f>VLOOKUP(#REF!,Region!$A$1:$E$26,3,0)</f>
        <v>#REF!</v>
      </c>
      <c r="C194" s="27" t="e">
        <f>VLOOKUP(#REF!,Region!$A$1:$E$26,4,0)</f>
        <v>#REF!</v>
      </c>
      <c r="D194" s="38" t="e">
        <f>MAX(#REF!,0)</f>
        <v>#REF!</v>
      </c>
      <c r="E194" s="46"/>
      <c r="K194" s="34"/>
      <c r="L194" s="34"/>
      <c r="W194" s="35"/>
    </row>
    <row r="195" spans="1:23" x14ac:dyDescent="0.3">
      <c r="A195" s="27" t="e">
        <f>VLOOKUP(#REF!,Region!$A$1:$E$26,2,0)</f>
        <v>#REF!</v>
      </c>
      <c r="B195" s="27" t="e">
        <f>VLOOKUP(#REF!,Region!$A$1:$E$26,3,0)</f>
        <v>#REF!</v>
      </c>
      <c r="C195" s="27" t="e">
        <f>VLOOKUP(#REF!,Region!$A$1:$E$26,4,0)</f>
        <v>#REF!</v>
      </c>
      <c r="D195" s="38" t="e">
        <f>MAX(#REF!,0)</f>
        <v>#REF!</v>
      </c>
      <c r="E195" s="46"/>
      <c r="K195" s="34"/>
      <c r="L195" s="34"/>
      <c r="W195" s="35"/>
    </row>
    <row r="196" spans="1:23" x14ac:dyDescent="0.3">
      <c r="A196" s="27" t="e">
        <f>VLOOKUP(#REF!,Region!$A$1:$E$26,2,0)</f>
        <v>#REF!</v>
      </c>
      <c r="B196" s="27" t="e">
        <f>VLOOKUP(#REF!,Region!$A$1:$E$26,3,0)</f>
        <v>#REF!</v>
      </c>
      <c r="C196" s="27" t="e">
        <f>VLOOKUP(#REF!,Region!$A$1:$E$26,4,0)</f>
        <v>#REF!</v>
      </c>
      <c r="D196" s="38" t="e">
        <f>MAX(#REF!,0)</f>
        <v>#REF!</v>
      </c>
      <c r="E196" s="46"/>
      <c r="K196" s="34"/>
      <c r="L196" s="34"/>
      <c r="W196" s="35"/>
    </row>
    <row r="197" spans="1:23" x14ac:dyDescent="0.3">
      <c r="A197" s="27" t="e">
        <f>VLOOKUP(#REF!,Region!$A$1:$E$26,2,0)</f>
        <v>#REF!</v>
      </c>
      <c r="B197" s="27" t="e">
        <f>VLOOKUP(#REF!,Region!$A$1:$E$26,3,0)</f>
        <v>#REF!</v>
      </c>
      <c r="C197" s="27" t="e">
        <f>VLOOKUP(#REF!,Region!$A$1:$E$26,4,0)</f>
        <v>#REF!</v>
      </c>
      <c r="D197" s="38" t="e">
        <f>MAX(#REF!,0)</f>
        <v>#REF!</v>
      </c>
      <c r="E197" s="46"/>
      <c r="K197" s="34"/>
      <c r="L197" s="34"/>
      <c r="W197" s="35"/>
    </row>
    <row r="198" spans="1:23" x14ac:dyDescent="0.3">
      <c r="A198" s="27" t="e">
        <f>VLOOKUP(#REF!,Region!$A$1:$E$26,2,0)</f>
        <v>#REF!</v>
      </c>
      <c r="B198" s="27" t="e">
        <f>VLOOKUP(#REF!,Region!$A$1:$E$26,3,0)</f>
        <v>#REF!</v>
      </c>
      <c r="C198" s="27" t="e">
        <f>VLOOKUP(#REF!,Region!$A$1:$E$26,4,0)</f>
        <v>#REF!</v>
      </c>
      <c r="D198" s="38" t="e">
        <f>MAX(#REF!,0)</f>
        <v>#REF!</v>
      </c>
      <c r="E198" s="46"/>
      <c r="K198" s="34"/>
      <c r="L198" s="34"/>
      <c r="W198" s="35"/>
    </row>
    <row r="199" spans="1:23" x14ac:dyDescent="0.3">
      <c r="A199" s="27" t="e">
        <f>VLOOKUP(#REF!,Region!$A$1:$E$26,2,0)</f>
        <v>#REF!</v>
      </c>
      <c r="B199" s="27" t="e">
        <f>VLOOKUP(#REF!,Region!$A$1:$E$26,3,0)</f>
        <v>#REF!</v>
      </c>
      <c r="C199" s="27" t="e">
        <f>VLOOKUP(#REF!,Region!$A$1:$E$26,4,0)</f>
        <v>#REF!</v>
      </c>
      <c r="D199" s="38" t="e">
        <f>MAX(#REF!,0)</f>
        <v>#REF!</v>
      </c>
      <c r="E199" s="46"/>
      <c r="K199" s="34"/>
      <c r="L199" s="34"/>
      <c r="W199" s="35"/>
    </row>
    <row r="200" spans="1:23" x14ac:dyDescent="0.3">
      <c r="A200" s="27" t="e">
        <f>VLOOKUP(#REF!,Region!$A$1:$E$26,2,0)</f>
        <v>#REF!</v>
      </c>
      <c r="B200" s="27" t="e">
        <f>VLOOKUP(#REF!,Region!$A$1:$E$26,3,0)</f>
        <v>#REF!</v>
      </c>
      <c r="C200" s="27" t="e">
        <f>VLOOKUP(#REF!,Region!$A$1:$E$26,4,0)</f>
        <v>#REF!</v>
      </c>
      <c r="D200" s="38" t="e">
        <f>MAX(#REF!,0)</f>
        <v>#REF!</v>
      </c>
      <c r="E200" s="46"/>
      <c r="K200" s="34"/>
      <c r="L200" s="34"/>
      <c r="W200" s="35"/>
    </row>
    <row r="201" spans="1:23" x14ac:dyDescent="0.3">
      <c r="A201" s="27" t="e">
        <f>VLOOKUP(#REF!,Region!$A$1:$E$26,2,0)</f>
        <v>#REF!</v>
      </c>
      <c r="B201" s="27" t="e">
        <f>VLOOKUP(#REF!,Region!$A$1:$E$26,3,0)</f>
        <v>#REF!</v>
      </c>
      <c r="C201" s="27" t="e">
        <f>VLOOKUP(#REF!,Region!$A$1:$E$26,4,0)</f>
        <v>#REF!</v>
      </c>
      <c r="D201" s="38" t="e">
        <f>MAX(#REF!,0)</f>
        <v>#REF!</v>
      </c>
      <c r="E201" s="46"/>
      <c r="K201" s="34"/>
      <c r="L201" s="34"/>
      <c r="W201" s="35"/>
    </row>
  </sheetData>
  <autoFilter ref="A1:D201" xr:uid="{D2DC7DA4-4F6B-4117-9E7A-238B78B7A0F1}"/>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552F6B-286C-4A24-A57D-261A04BD2D9B}">
  <dimension ref="A2:W53"/>
  <sheetViews>
    <sheetView workbookViewId="0">
      <selection activeCell="H4" sqref="H4"/>
    </sheetView>
  </sheetViews>
  <sheetFormatPr defaultRowHeight="14.4" x14ac:dyDescent="0.3"/>
  <cols>
    <col min="1" max="1" width="12.5546875" bestFit="1" customWidth="1"/>
    <col min="2" max="2" width="21.5546875" bestFit="1" customWidth="1"/>
    <col min="4" max="4" width="17.77734375" bestFit="1" customWidth="1"/>
    <col min="5" max="5" width="20.6640625" bestFit="1" customWidth="1"/>
    <col min="6" max="6" width="13.109375" customWidth="1"/>
    <col min="7" max="7" width="13.33203125" bestFit="1" customWidth="1"/>
    <col min="8" max="8" width="21.5546875" bestFit="1" customWidth="1"/>
    <col min="10" max="10" width="14.88671875" bestFit="1" customWidth="1"/>
    <col min="11" max="11" width="21.5546875" bestFit="1" customWidth="1"/>
    <col min="13" max="13" width="12.5546875" bestFit="1" customWidth="1"/>
    <col min="14" max="14" width="21.5546875" bestFit="1" customWidth="1"/>
    <col min="16" max="16" width="21.5546875" bestFit="1" customWidth="1"/>
    <col min="17" max="17" width="15.5546875" bestFit="1" customWidth="1"/>
    <col min="18" max="19" width="6.5546875" bestFit="1" customWidth="1"/>
    <col min="20" max="20" width="10.77734375" bestFit="1" customWidth="1"/>
    <col min="22" max="22" width="12.5546875" bestFit="1" customWidth="1"/>
    <col min="23" max="23" width="21.5546875" bestFit="1" customWidth="1"/>
    <col min="24" max="25" width="5" bestFit="1" customWidth="1"/>
    <col min="26" max="26" width="10.77734375" bestFit="1" customWidth="1"/>
  </cols>
  <sheetData>
    <row r="2" spans="1:23" x14ac:dyDescent="0.3">
      <c r="A2" s="15" t="s">
        <v>610</v>
      </c>
      <c r="B2" t="s">
        <v>636</v>
      </c>
      <c r="D2" t="s">
        <v>643</v>
      </c>
      <c r="E2" t="s">
        <v>642</v>
      </c>
      <c r="G2" s="15" t="s">
        <v>610</v>
      </c>
      <c r="H2" t="s">
        <v>636</v>
      </c>
      <c r="J2" s="15" t="s">
        <v>610</v>
      </c>
      <c r="K2" t="s">
        <v>636</v>
      </c>
      <c r="M2" s="15" t="s">
        <v>610</v>
      </c>
      <c r="N2" t="s">
        <v>636</v>
      </c>
      <c r="P2" s="15" t="s">
        <v>636</v>
      </c>
      <c r="Q2" s="15" t="s">
        <v>634</v>
      </c>
      <c r="V2" s="15" t="s">
        <v>610</v>
      </c>
      <c r="W2" t="s">
        <v>636</v>
      </c>
    </row>
    <row r="3" spans="1:23" x14ac:dyDescent="0.3">
      <c r="A3" s="16" t="s">
        <v>130</v>
      </c>
      <c r="B3" s="25">
        <v>911</v>
      </c>
      <c r="D3" s="25">
        <v>29945.370280656178</v>
      </c>
      <c r="E3" s="25">
        <v>18576</v>
      </c>
      <c r="G3" s="16" t="s">
        <v>613</v>
      </c>
      <c r="H3" s="25">
        <v>1909</v>
      </c>
      <c r="J3" s="16" t="s">
        <v>485</v>
      </c>
      <c r="K3" s="25">
        <v>8811</v>
      </c>
      <c r="M3" s="16" t="s">
        <v>163</v>
      </c>
      <c r="N3" s="25">
        <v>3599</v>
      </c>
      <c r="P3" s="15" t="s">
        <v>610</v>
      </c>
      <c r="Q3" t="s">
        <v>617</v>
      </c>
      <c r="R3" t="s">
        <v>618</v>
      </c>
      <c r="S3" t="s">
        <v>619</v>
      </c>
      <c r="T3" t="s">
        <v>611</v>
      </c>
      <c r="V3" s="16" t="s">
        <v>617</v>
      </c>
      <c r="W3" s="25">
        <v>5915</v>
      </c>
    </row>
    <row r="4" spans="1:23" x14ac:dyDescent="0.3">
      <c r="A4" s="16" t="s">
        <v>138</v>
      </c>
      <c r="B4" s="25">
        <v>754</v>
      </c>
      <c r="G4" s="16" t="s">
        <v>612</v>
      </c>
      <c r="H4" s="25">
        <v>1570</v>
      </c>
      <c r="J4" s="16" t="s">
        <v>486</v>
      </c>
      <c r="K4" s="25">
        <v>6102</v>
      </c>
      <c r="M4" s="16" t="s">
        <v>160</v>
      </c>
      <c r="N4" s="25">
        <v>2784</v>
      </c>
      <c r="P4" s="24" t="s">
        <v>622</v>
      </c>
      <c r="Q4" s="25">
        <v>821</v>
      </c>
      <c r="R4" s="25">
        <v>501</v>
      </c>
      <c r="S4" s="25">
        <v>137</v>
      </c>
      <c r="T4" s="25">
        <v>1459</v>
      </c>
      <c r="V4" s="41" t="s">
        <v>622</v>
      </c>
      <c r="W4" s="25">
        <v>821</v>
      </c>
    </row>
    <row r="5" spans="1:23" x14ac:dyDescent="0.3">
      <c r="A5" s="16" t="s">
        <v>110</v>
      </c>
      <c r="B5" s="25">
        <v>743</v>
      </c>
      <c r="G5" s="16" t="s">
        <v>616</v>
      </c>
      <c r="H5" s="25">
        <v>1222</v>
      </c>
      <c r="J5" s="16" t="s">
        <v>487</v>
      </c>
      <c r="K5" s="25">
        <v>3663</v>
      </c>
      <c r="M5" s="16" t="s">
        <v>162</v>
      </c>
      <c r="N5" s="25">
        <v>2742</v>
      </c>
      <c r="P5" s="39" t="s">
        <v>241</v>
      </c>
      <c r="Q5" s="25">
        <v>821</v>
      </c>
      <c r="R5" s="25">
        <v>501</v>
      </c>
      <c r="S5" s="25">
        <v>137</v>
      </c>
      <c r="T5" s="25">
        <v>1459</v>
      </c>
      <c r="V5" s="41" t="s">
        <v>623</v>
      </c>
      <c r="W5" s="25">
        <v>800</v>
      </c>
    </row>
    <row r="6" spans="1:23" x14ac:dyDescent="0.3">
      <c r="A6" s="16" t="s">
        <v>125</v>
      </c>
      <c r="B6" s="25">
        <v>696</v>
      </c>
      <c r="D6" t="s">
        <v>640</v>
      </c>
      <c r="E6" t="s">
        <v>641</v>
      </c>
      <c r="G6" s="16" t="s">
        <v>615</v>
      </c>
      <c r="H6" s="25">
        <v>1190</v>
      </c>
      <c r="J6" s="16" t="s">
        <v>611</v>
      </c>
      <c r="K6" s="25">
        <v>18576</v>
      </c>
      <c r="M6" s="16" t="s">
        <v>161</v>
      </c>
      <c r="N6" s="25">
        <v>2669</v>
      </c>
      <c r="P6" s="24" t="s">
        <v>623</v>
      </c>
      <c r="Q6" s="25">
        <v>800</v>
      </c>
      <c r="R6" s="25">
        <v>418</v>
      </c>
      <c r="S6" s="25">
        <v>703</v>
      </c>
      <c r="T6" s="25">
        <v>1921</v>
      </c>
      <c r="V6" s="41" t="s">
        <v>624</v>
      </c>
      <c r="W6" s="25">
        <v>300</v>
      </c>
    </row>
    <row r="7" spans="1:23" x14ac:dyDescent="0.3">
      <c r="A7" s="16" t="s">
        <v>121</v>
      </c>
      <c r="B7" s="25">
        <v>681</v>
      </c>
      <c r="D7" s="18">
        <v>2096.4041776637409</v>
      </c>
      <c r="E7" s="18">
        <v>1219.471668437342</v>
      </c>
      <c r="G7" s="16" t="s">
        <v>614</v>
      </c>
      <c r="H7" s="25">
        <v>1148</v>
      </c>
      <c r="M7" s="16" t="s">
        <v>165</v>
      </c>
      <c r="N7" s="25">
        <v>2375</v>
      </c>
      <c r="P7" s="39" t="s">
        <v>241</v>
      </c>
      <c r="Q7" s="25">
        <v>800</v>
      </c>
      <c r="R7" s="25">
        <v>418</v>
      </c>
      <c r="S7" s="25">
        <v>703</v>
      </c>
      <c r="T7" s="25">
        <v>1921</v>
      </c>
      <c r="V7" s="41" t="s">
        <v>625</v>
      </c>
      <c r="W7" s="25">
        <v>464</v>
      </c>
    </row>
    <row r="8" spans="1:23" x14ac:dyDescent="0.3">
      <c r="A8" s="16" t="s">
        <v>117</v>
      </c>
      <c r="B8" s="25">
        <v>662</v>
      </c>
      <c r="G8" s="16" t="s">
        <v>611</v>
      </c>
      <c r="H8" s="25">
        <v>7039</v>
      </c>
      <c r="M8" s="16" t="s">
        <v>164</v>
      </c>
      <c r="N8" s="25">
        <v>2217</v>
      </c>
      <c r="P8" s="24" t="s">
        <v>624</v>
      </c>
      <c r="Q8" s="25">
        <v>300</v>
      </c>
      <c r="R8" s="25">
        <v>311</v>
      </c>
      <c r="S8" s="25">
        <v>762</v>
      </c>
      <c r="T8" s="25">
        <v>1373</v>
      </c>
      <c r="V8" s="41" t="s">
        <v>626</v>
      </c>
      <c r="W8" s="25">
        <v>709</v>
      </c>
    </row>
    <row r="9" spans="1:23" x14ac:dyDescent="0.3">
      <c r="A9" s="16" t="s">
        <v>136</v>
      </c>
      <c r="B9" s="25">
        <v>633</v>
      </c>
      <c r="M9" s="16" t="s">
        <v>159</v>
      </c>
      <c r="N9" s="25">
        <v>2190</v>
      </c>
      <c r="P9" s="39" t="s">
        <v>242</v>
      </c>
      <c r="Q9" s="25">
        <v>300</v>
      </c>
      <c r="R9" s="25">
        <v>311</v>
      </c>
      <c r="S9" s="25">
        <v>762</v>
      </c>
      <c r="T9" s="25">
        <v>1373</v>
      </c>
      <c r="V9" s="41" t="s">
        <v>627</v>
      </c>
      <c r="W9" s="25">
        <v>192</v>
      </c>
    </row>
    <row r="10" spans="1:23" x14ac:dyDescent="0.3">
      <c r="A10" s="16" t="s">
        <v>144</v>
      </c>
      <c r="B10" s="25">
        <v>561</v>
      </c>
      <c r="M10" s="16" t="s">
        <v>611</v>
      </c>
      <c r="N10" s="25">
        <v>18576</v>
      </c>
      <c r="P10" s="24" t="s">
        <v>625</v>
      </c>
      <c r="Q10" s="25">
        <v>464</v>
      </c>
      <c r="R10" s="25">
        <v>698</v>
      </c>
      <c r="S10" s="25">
        <v>1204</v>
      </c>
      <c r="T10" s="25">
        <v>2366</v>
      </c>
      <c r="V10" s="41" t="s">
        <v>628</v>
      </c>
      <c r="W10" s="25">
        <v>655</v>
      </c>
    </row>
    <row r="11" spans="1:23" x14ac:dyDescent="0.3">
      <c r="A11" s="16" t="s">
        <v>129</v>
      </c>
      <c r="B11" s="25">
        <v>554</v>
      </c>
      <c r="P11" s="39" t="s">
        <v>242</v>
      </c>
      <c r="Q11" s="25">
        <v>464</v>
      </c>
      <c r="R11" s="25">
        <v>698</v>
      </c>
      <c r="S11" s="25">
        <v>1204</v>
      </c>
      <c r="T11" s="25">
        <v>2366</v>
      </c>
      <c r="V11" s="41" t="s">
        <v>629</v>
      </c>
      <c r="W11" s="25">
        <v>398</v>
      </c>
    </row>
    <row r="12" spans="1:23" x14ac:dyDescent="0.3">
      <c r="A12" s="16" t="s">
        <v>133</v>
      </c>
      <c r="B12" s="25">
        <v>529</v>
      </c>
      <c r="P12" s="24" t="s">
        <v>626</v>
      </c>
      <c r="Q12" s="25">
        <v>709</v>
      </c>
      <c r="R12" s="25">
        <v>623</v>
      </c>
      <c r="S12" s="25">
        <v>214</v>
      </c>
      <c r="T12" s="25">
        <v>1546</v>
      </c>
      <c r="V12" s="41" t="s">
        <v>630</v>
      </c>
      <c r="W12" s="25">
        <v>816</v>
      </c>
    </row>
    <row r="13" spans="1:23" x14ac:dyDescent="0.3">
      <c r="A13" s="16" t="s">
        <v>115</v>
      </c>
      <c r="B13" s="25">
        <v>495</v>
      </c>
      <c r="P13" s="39" t="s">
        <v>242</v>
      </c>
      <c r="Q13" s="25">
        <v>709</v>
      </c>
      <c r="R13" s="25">
        <v>623</v>
      </c>
      <c r="S13" s="25">
        <v>214</v>
      </c>
      <c r="T13" s="25">
        <v>1546</v>
      </c>
      <c r="V13" s="41" t="s">
        <v>631</v>
      </c>
      <c r="W13" s="25">
        <v>94</v>
      </c>
    </row>
    <row r="14" spans="1:23" x14ac:dyDescent="0.3">
      <c r="A14" s="16" t="s">
        <v>132</v>
      </c>
      <c r="B14" s="25">
        <v>481</v>
      </c>
      <c r="P14" s="24" t="s">
        <v>627</v>
      </c>
      <c r="Q14" s="25">
        <v>192</v>
      </c>
      <c r="R14" s="25">
        <v>818</v>
      </c>
      <c r="S14" s="25">
        <v>265</v>
      </c>
      <c r="T14" s="25">
        <v>1275</v>
      </c>
      <c r="V14" s="41" t="s">
        <v>632</v>
      </c>
      <c r="W14" s="25">
        <v>393</v>
      </c>
    </row>
    <row r="15" spans="1:23" x14ac:dyDescent="0.3">
      <c r="A15" s="16" t="s">
        <v>118</v>
      </c>
      <c r="B15" s="25">
        <v>478</v>
      </c>
      <c r="P15" s="39" t="s">
        <v>239</v>
      </c>
      <c r="Q15" s="25">
        <v>192</v>
      </c>
      <c r="R15" s="25">
        <v>818</v>
      </c>
      <c r="S15" s="25">
        <v>265</v>
      </c>
      <c r="T15" s="25">
        <v>1275</v>
      </c>
      <c r="V15" s="41" t="s">
        <v>633</v>
      </c>
      <c r="W15" s="25">
        <v>273</v>
      </c>
    </row>
    <row r="16" spans="1:23" x14ac:dyDescent="0.3">
      <c r="A16" s="16" t="s">
        <v>107</v>
      </c>
      <c r="B16" s="25">
        <v>475</v>
      </c>
      <c r="P16" s="24" t="s">
        <v>628</v>
      </c>
      <c r="Q16" s="25">
        <v>655</v>
      </c>
      <c r="R16" s="25">
        <v>381</v>
      </c>
      <c r="S16" s="25">
        <v>384</v>
      </c>
      <c r="T16" s="25">
        <v>1420</v>
      </c>
      <c r="V16" s="16" t="s">
        <v>618</v>
      </c>
      <c r="W16" s="25">
        <v>6059</v>
      </c>
    </row>
    <row r="17" spans="1:23" x14ac:dyDescent="0.3">
      <c r="A17" s="16" t="s">
        <v>155</v>
      </c>
      <c r="B17" s="25">
        <v>467</v>
      </c>
      <c r="P17" s="39" t="s">
        <v>239</v>
      </c>
      <c r="Q17" s="25">
        <v>655</v>
      </c>
      <c r="R17" s="25">
        <v>381</v>
      </c>
      <c r="S17" s="25">
        <v>384</v>
      </c>
      <c r="T17" s="25">
        <v>1420</v>
      </c>
      <c r="V17" s="41" t="s">
        <v>622</v>
      </c>
      <c r="W17" s="25">
        <v>501</v>
      </c>
    </row>
    <row r="18" spans="1:23" x14ac:dyDescent="0.3">
      <c r="A18" s="16" t="s">
        <v>143</v>
      </c>
      <c r="B18" s="25">
        <v>464</v>
      </c>
      <c r="P18" s="24" t="s">
        <v>629</v>
      </c>
      <c r="Q18" s="25">
        <v>398</v>
      </c>
      <c r="R18" s="25">
        <v>119</v>
      </c>
      <c r="S18" s="25">
        <v>464</v>
      </c>
      <c r="T18" s="25">
        <v>981</v>
      </c>
      <c r="V18" s="41" t="s">
        <v>623</v>
      </c>
      <c r="W18" s="25">
        <v>418</v>
      </c>
    </row>
    <row r="19" spans="1:23" x14ac:dyDescent="0.3">
      <c r="A19" s="16" t="s">
        <v>126</v>
      </c>
      <c r="B19" s="25">
        <v>459</v>
      </c>
      <c r="P19" s="39" t="s">
        <v>239</v>
      </c>
      <c r="Q19" s="25">
        <v>398</v>
      </c>
      <c r="R19" s="25">
        <v>119</v>
      </c>
      <c r="S19" s="25">
        <v>464</v>
      </c>
      <c r="T19" s="25">
        <v>981</v>
      </c>
      <c r="V19" s="41" t="s">
        <v>624</v>
      </c>
      <c r="W19" s="25">
        <v>311</v>
      </c>
    </row>
    <row r="20" spans="1:23" x14ac:dyDescent="0.3">
      <c r="A20" s="16" t="s">
        <v>114</v>
      </c>
      <c r="B20" s="25">
        <v>431</v>
      </c>
      <c r="P20" s="24" t="s">
        <v>630</v>
      </c>
      <c r="Q20" s="25">
        <v>816</v>
      </c>
      <c r="R20" s="25">
        <v>533</v>
      </c>
      <c r="S20" s="25">
        <v>263</v>
      </c>
      <c r="T20" s="25">
        <v>1612</v>
      </c>
      <c r="V20" s="41" t="s">
        <v>625</v>
      </c>
      <c r="W20" s="25">
        <v>698</v>
      </c>
    </row>
    <row r="21" spans="1:23" x14ac:dyDescent="0.3">
      <c r="A21" s="16" t="s">
        <v>152</v>
      </c>
      <c r="B21" s="25">
        <v>423</v>
      </c>
      <c r="P21" s="39" t="s">
        <v>240</v>
      </c>
      <c r="Q21" s="25">
        <v>816</v>
      </c>
      <c r="R21" s="25">
        <v>533</v>
      </c>
      <c r="S21" s="25">
        <v>263</v>
      </c>
      <c r="T21" s="25">
        <v>1612</v>
      </c>
      <c r="V21" s="41" t="s">
        <v>626</v>
      </c>
      <c r="W21" s="25">
        <v>623</v>
      </c>
    </row>
    <row r="22" spans="1:23" x14ac:dyDescent="0.3">
      <c r="A22" s="16" t="s">
        <v>145</v>
      </c>
      <c r="B22" s="25">
        <v>422</v>
      </c>
      <c r="P22" s="24" t="s">
        <v>631</v>
      </c>
      <c r="Q22" s="25">
        <v>94</v>
      </c>
      <c r="R22" s="25">
        <v>747</v>
      </c>
      <c r="S22" s="25">
        <v>508</v>
      </c>
      <c r="T22" s="25">
        <v>1349</v>
      </c>
      <c r="V22" s="41" t="s">
        <v>627</v>
      </c>
      <c r="W22" s="25">
        <v>818</v>
      </c>
    </row>
    <row r="23" spans="1:23" x14ac:dyDescent="0.3">
      <c r="A23" s="16" t="s">
        <v>106</v>
      </c>
      <c r="B23" s="25">
        <v>395</v>
      </c>
      <c r="P23" s="39" t="s">
        <v>240</v>
      </c>
      <c r="Q23" s="25">
        <v>94</v>
      </c>
      <c r="R23" s="25">
        <v>747</v>
      </c>
      <c r="S23" s="25">
        <v>508</v>
      </c>
      <c r="T23" s="25">
        <v>1349</v>
      </c>
      <c r="V23" s="41" t="s">
        <v>628</v>
      </c>
      <c r="W23" s="25">
        <v>381</v>
      </c>
    </row>
    <row r="24" spans="1:23" x14ac:dyDescent="0.3">
      <c r="A24" s="16" t="s">
        <v>119</v>
      </c>
      <c r="B24" s="25">
        <v>383</v>
      </c>
      <c r="P24" s="24" t="s">
        <v>632</v>
      </c>
      <c r="Q24" s="25">
        <v>393</v>
      </c>
      <c r="R24" s="25">
        <v>547</v>
      </c>
      <c r="S24" s="25">
        <v>736</v>
      </c>
      <c r="T24" s="25">
        <v>1676</v>
      </c>
      <c r="V24" s="41" t="s">
        <v>629</v>
      </c>
      <c r="W24" s="25">
        <v>119</v>
      </c>
    </row>
    <row r="25" spans="1:23" x14ac:dyDescent="0.3">
      <c r="A25" s="16" t="s">
        <v>137</v>
      </c>
      <c r="B25" s="25">
        <v>373</v>
      </c>
      <c r="P25" s="39" t="s">
        <v>240</v>
      </c>
      <c r="Q25" s="25">
        <v>393</v>
      </c>
      <c r="R25" s="25">
        <v>547</v>
      </c>
      <c r="S25" s="25">
        <v>736</v>
      </c>
      <c r="T25" s="25">
        <v>1676</v>
      </c>
      <c r="V25" s="41" t="s">
        <v>630</v>
      </c>
      <c r="W25" s="25">
        <v>533</v>
      </c>
    </row>
    <row r="26" spans="1:23" x14ac:dyDescent="0.3">
      <c r="A26" s="16" t="s">
        <v>141</v>
      </c>
      <c r="B26" s="25">
        <v>360</v>
      </c>
      <c r="P26" s="24" t="s">
        <v>633</v>
      </c>
      <c r="Q26" s="25">
        <v>273</v>
      </c>
      <c r="R26" s="25">
        <v>363</v>
      </c>
      <c r="S26" s="25">
        <v>962</v>
      </c>
      <c r="T26" s="25">
        <v>1598</v>
      </c>
      <c r="V26" s="41" t="s">
        <v>631</v>
      </c>
      <c r="W26" s="25">
        <v>747</v>
      </c>
    </row>
    <row r="27" spans="1:23" x14ac:dyDescent="0.3">
      <c r="A27" s="16" t="s">
        <v>147</v>
      </c>
      <c r="B27" s="25">
        <v>360</v>
      </c>
      <c r="P27" s="39" t="s">
        <v>241</v>
      </c>
      <c r="Q27" s="25">
        <v>273</v>
      </c>
      <c r="R27" s="25">
        <v>363</v>
      </c>
      <c r="S27" s="25">
        <v>962</v>
      </c>
      <c r="T27" s="25">
        <v>1598</v>
      </c>
      <c r="V27" s="41" t="s">
        <v>632</v>
      </c>
      <c r="W27" s="25">
        <v>547</v>
      </c>
    </row>
    <row r="28" spans="1:23" x14ac:dyDescent="0.3">
      <c r="A28" s="16" t="s">
        <v>142</v>
      </c>
      <c r="B28" s="25">
        <v>359</v>
      </c>
      <c r="P28" s="24" t="s">
        <v>611</v>
      </c>
      <c r="Q28" s="25">
        <v>5915</v>
      </c>
      <c r="R28" s="25">
        <v>6059</v>
      </c>
      <c r="S28" s="25">
        <v>6602</v>
      </c>
      <c r="T28" s="25">
        <v>18576</v>
      </c>
      <c r="V28" s="41" t="s">
        <v>633</v>
      </c>
      <c r="W28" s="25">
        <v>363</v>
      </c>
    </row>
    <row r="29" spans="1:23" x14ac:dyDescent="0.3">
      <c r="A29" s="16" t="s">
        <v>131</v>
      </c>
      <c r="B29" s="25">
        <v>353</v>
      </c>
      <c r="V29" s="16" t="s">
        <v>619</v>
      </c>
      <c r="W29" s="25">
        <v>6602</v>
      </c>
    </row>
    <row r="30" spans="1:23" x14ac:dyDescent="0.3">
      <c r="A30" s="16" t="s">
        <v>111</v>
      </c>
      <c r="B30" s="25">
        <v>340</v>
      </c>
      <c r="V30" s="41" t="s">
        <v>622</v>
      </c>
      <c r="W30" s="25">
        <v>137</v>
      </c>
    </row>
    <row r="31" spans="1:23" x14ac:dyDescent="0.3">
      <c r="A31" s="16" t="s">
        <v>148</v>
      </c>
      <c r="B31" s="25">
        <v>333</v>
      </c>
      <c r="V31" s="41" t="s">
        <v>623</v>
      </c>
      <c r="W31" s="25">
        <v>703</v>
      </c>
    </row>
    <row r="32" spans="1:23" x14ac:dyDescent="0.3">
      <c r="A32" s="16" t="s">
        <v>128</v>
      </c>
      <c r="B32" s="25">
        <v>322</v>
      </c>
      <c r="V32" s="41" t="s">
        <v>624</v>
      </c>
      <c r="W32" s="25">
        <v>762</v>
      </c>
    </row>
    <row r="33" spans="1:23" x14ac:dyDescent="0.3">
      <c r="A33" s="16" t="s">
        <v>116</v>
      </c>
      <c r="B33" s="25">
        <v>281</v>
      </c>
      <c r="V33" s="41" t="s">
        <v>625</v>
      </c>
      <c r="W33" s="25">
        <v>1204</v>
      </c>
    </row>
    <row r="34" spans="1:23" x14ac:dyDescent="0.3">
      <c r="A34" s="16" t="s">
        <v>151</v>
      </c>
      <c r="B34" s="25">
        <v>271</v>
      </c>
      <c r="V34" s="41" t="s">
        <v>626</v>
      </c>
      <c r="W34" s="25">
        <v>214</v>
      </c>
    </row>
    <row r="35" spans="1:23" x14ac:dyDescent="0.3">
      <c r="A35" s="16" t="s">
        <v>135</v>
      </c>
      <c r="B35" s="25">
        <v>270</v>
      </c>
      <c r="V35" s="41" t="s">
        <v>627</v>
      </c>
      <c r="W35" s="25">
        <v>265</v>
      </c>
    </row>
    <row r="36" spans="1:23" x14ac:dyDescent="0.3">
      <c r="A36" s="16" t="s">
        <v>140</v>
      </c>
      <c r="B36" s="25">
        <v>262</v>
      </c>
      <c r="V36" s="41" t="s">
        <v>628</v>
      </c>
      <c r="W36" s="25">
        <v>384</v>
      </c>
    </row>
    <row r="37" spans="1:23" x14ac:dyDescent="0.3">
      <c r="A37" s="16" t="s">
        <v>149</v>
      </c>
      <c r="B37" s="25">
        <v>246</v>
      </c>
      <c r="V37" s="41" t="s">
        <v>629</v>
      </c>
      <c r="W37" s="25">
        <v>464</v>
      </c>
    </row>
    <row r="38" spans="1:23" x14ac:dyDescent="0.3">
      <c r="A38" s="16" t="s">
        <v>124</v>
      </c>
      <c r="B38" s="25">
        <v>242</v>
      </c>
      <c r="V38" s="41" t="s">
        <v>630</v>
      </c>
      <c r="W38" s="25">
        <v>263</v>
      </c>
    </row>
    <row r="39" spans="1:23" x14ac:dyDescent="0.3">
      <c r="A39" s="16" t="s">
        <v>123</v>
      </c>
      <c r="B39" s="25">
        <v>235</v>
      </c>
      <c r="V39" s="41" t="s">
        <v>631</v>
      </c>
      <c r="W39" s="25">
        <v>508</v>
      </c>
    </row>
    <row r="40" spans="1:23" x14ac:dyDescent="0.3">
      <c r="A40" s="16" t="s">
        <v>150</v>
      </c>
      <c r="B40" s="25">
        <v>222</v>
      </c>
      <c r="V40" s="41" t="s">
        <v>632</v>
      </c>
      <c r="W40" s="25">
        <v>736</v>
      </c>
    </row>
    <row r="41" spans="1:23" x14ac:dyDescent="0.3">
      <c r="A41" s="16" t="s">
        <v>154</v>
      </c>
      <c r="B41" s="25">
        <v>213</v>
      </c>
      <c r="V41" s="41" t="s">
        <v>633</v>
      </c>
      <c r="W41" s="25">
        <v>962</v>
      </c>
    </row>
    <row r="42" spans="1:23" x14ac:dyDescent="0.3">
      <c r="A42" s="16" t="s">
        <v>153</v>
      </c>
      <c r="B42" s="25">
        <v>207</v>
      </c>
      <c r="V42" s="16" t="s">
        <v>611</v>
      </c>
      <c r="W42" s="25">
        <v>18576</v>
      </c>
    </row>
    <row r="43" spans="1:23" x14ac:dyDescent="0.3">
      <c r="A43" s="16" t="s">
        <v>108</v>
      </c>
      <c r="B43" s="25">
        <v>197</v>
      </c>
    </row>
    <row r="44" spans="1:23" x14ac:dyDescent="0.3">
      <c r="A44" s="16" t="s">
        <v>120</v>
      </c>
      <c r="B44" s="25">
        <v>185</v>
      </c>
    </row>
    <row r="45" spans="1:23" x14ac:dyDescent="0.3">
      <c r="A45" s="16" t="s">
        <v>134</v>
      </c>
      <c r="B45" s="25">
        <v>170</v>
      </c>
    </row>
    <row r="46" spans="1:23" x14ac:dyDescent="0.3">
      <c r="A46" s="16" t="s">
        <v>112</v>
      </c>
      <c r="B46" s="25">
        <v>169</v>
      </c>
    </row>
    <row r="47" spans="1:23" x14ac:dyDescent="0.3">
      <c r="A47" s="16" t="s">
        <v>127</v>
      </c>
      <c r="B47" s="25">
        <v>165</v>
      </c>
    </row>
    <row r="48" spans="1:23" x14ac:dyDescent="0.3">
      <c r="A48" s="16" t="s">
        <v>113</v>
      </c>
      <c r="B48" s="25">
        <v>115</v>
      </c>
    </row>
    <row r="49" spans="1:2" x14ac:dyDescent="0.3">
      <c r="A49" s="16" t="s">
        <v>109</v>
      </c>
      <c r="B49" s="25">
        <v>110</v>
      </c>
    </row>
    <row r="50" spans="1:2" x14ac:dyDescent="0.3">
      <c r="A50" s="16" t="s">
        <v>122</v>
      </c>
      <c r="B50" s="25">
        <v>104</v>
      </c>
    </row>
    <row r="51" spans="1:2" x14ac:dyDescent="0.3">
      <c r="A51" s="16" t="s">
        <v>139</v>
      </c>
      <c r="B51" s="25">
        <v>15</v>
      </c>
    </row>
    <row r="52" spans="1:2" x14ac:dyDescent="0.3">
      <c r="A52" s="16" t="s">
        <v>146</v>
      </c>
      <c r="B52" s="25">
        <v>0</v>
      </c>
    </row>
    <row r="53" spans="1:2" x14ac:dyDescent="0.3">
      <c r="A53" s="16" t="s">
        <v>611</v>
      </c>
      <c r="B53" s="25">
        <v>18576</v>
      </c>
    </row>
  </sheetData>
  <pageMargins left="0.7" right="0.7" top="0.75" bottom="0.75" header="0.3" footer="0.3"/>
  <pageSetup orientation="portrait" r:id="rId9"/>
  <drawing r:id="rId10"/>
  <extLst>
    <ext xmlns:x14="http://schemas.microsoft.com/office/spreadsheetml/2009/9/main" uri="{A8765BA9-456A-4dab-B4F3-ACF838C121DE}">
      <x14:slicerList>
        <x14:slicer r:id="rId11"/>
      </x14:slicerList>
    </ext>
    <ext xmlns:x15="http://schemas.microsoft.com/office/spreadsheetml/2010/11/main" uri="{7E03D99C-DC04-49d9-9315-930204A7B6E9}">
      <x15:timelineRefs>
        <x15:timelineRef r:id="rId12"/>
      </x15:timelineRef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9A9018-C7BD-47F1-A9EB-E1D70526292E}">
  <dimension ref="A1"/>
  <sheetViews>
    <sheetView tabSelected="1" topLeftCell="B1" zoomScale="90" zoomScaleNormal="90" workbookViewId="0">
      <selection activeCell="K40" sqref="K40"/>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Transactions</vt:lpstr>
      <vt:lpstr>Period</vt:lpstr>
      <vt:lpstr>Salesman</vt:lpstr>
      <vt:lpstr>Stores</vt:lpstr>
      <vt:lpstr>SKU</vt:lpstr>
      <vt:lpstr>Region</vt:lpstr>
      <vt:lpstr>Sheet4</vt:lpstr>
      <vt:lpstr>ALL IN ONE</vt:lpstr>
      <vt:lpstr>Main Dashboard </vt:lpstr>
      <vt:lpstr>Dashboard (2)</vt:lpstr>
      <vt:lpstr>Dashboard (3)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Sontakey, Rajeev</dc:creator>
  <cp:lastModifiedBy>Divyanshu</cp:lastModifiedBy>
  <dcterms:created xsi:type="dcterms:W3CDTF">2020-10-28T09:34:02Z</dcterms:created>
  <dcterms:modified xsi:type="dcterms:W3CDTF">2022-02-24T08:59:42Z</dcterms:modified>
</cp:coreProperties>
</file>